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355" windowHeight="9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korisnik</author>
    <author>Miro</author>
    <author>CENTAR ZA ODGOJ I OBRAZOVANJE</author>
  </authors>
  <commentList>
    <comment ref="C16" authorId="0">
      <text>
        <r>
          <rPr>
            <b/>
            <sz val="10"/>
            <rFont val="Tahoma"/>
            <family val="0"/>
          </rPr>
          <t>korisnik:</t>
        </r>
        <r>
          <rPr>
            <sz val="10"/>
            <rFont val="Tahoma"/>
            <family val="0"/>
          </rPr>
          <t xml:space="preserve">
planirati na 4 razini za 2008-2009, 2010-2011 na 2 razine</t>
        </r>
      </text>
    </comment>
    <comment ref="E19" authorId="0">
      <text>
        <r>
          <rPr>
            <b/>
            <sz val="10"/>
            <rFont val="Tahoma"/>
            <family val="0"/>
          </rPr>
          <t>korisnik:</t>
        </r>
        <r>
          <rPr>
            <sz val="10"/>
            <rFont val="Tahoma"/>
            <family val="0"/>
          </rPr>
          <t xml:space="preserve">
riznica 3.804,00 + prebačena sa plivanja 2.258,07 + 1000 plan</t>
        </r>
      </text>
    </comment>
    <comment ref="E37" authorId="0">
      <text>
        <r>
          <rPr>
            <b/>
            <sz val="10"/>
            <rFont val="Tahoma"/>
            <family val="0"/>
          </rPr>
          <t>korisnik:</t>
        </r>
        <r>
          <rPr>
            <sz val="10"/>
            <rFont val="Tahoma"/>
            <family val="0"/>
          </rPr>
          <t xml:space="preserve">
prebačeno s plivanja 124,24</t>
        </r>
      </text>
    </comment>
    <comment ref="E56" authorId="0">
      <text>
        <r>
          <rPr>
            <b/>
            <sz val="10"/>
            <rFont val="Tahoma"/>
            <family val="0"/>
          </rPr>
          <t>korisnik:</t>
        </r>
        <r>
          <rPr>
            <sz val="10"/>
            <rFont val="Tahoma"/>
            <family val="0"/>
          </rPr>
          <t xml:space="preserve">
prebačeno s plivanja 380,06
</t>
        </r>
      </text>
    </comment>
    <comment ref="E137" authorId="1">
      <text>
        <r>
          <rPr>
            <b/>
            <sz val="8"/>
            <rFont val="Tahoma"/>
            <family val="0"/>
          </rPr>
          <t>Miro:</t>
        </r>
        <r>
          <rPr>
            <sz val="8"/>
            <rFont val="Tahoma"/>
            <family val="0"/>
          </rPr>
          <t xml:space="preserve">
2347 - 745 = 1602
</t>
        </r>
      </text>
    </comment>
    <comment ref="E60" authorId="1">
      <text>
        <r>
          <rPr>
            <b/>
            <sz val="8"/>
            <rFont val="Tahoma"/>
            <family val="0"/>
          </rPr>
          <t>Miro:</t>
        </r>
        <r>
          <rPr>
            <sz val="8"/>
            <rFont val="Tahoma"/>
            <family val="0"/>
          </rPr>
          <t xml:space="preserve">
132,21 iz fijolice prebačeno + 12950</t>
        </r>
      </text>
    </comment>
    <comment ref="H19" authorId="0">
      <text>
        <r>
          <rPr>
            <b/>
            <sz val="10"/>
            <rFont val="Tahoma"/>
            <family val="0"/>
          </rPr>
          <t>korisnik:</t>
        </r>
        <r>
          <rPr>
            <sz val="10"/>
            <rFont val="Tahoma"/>
            <family val="0"/>
          </rPr>
          <t xml:space="preserve">
riznica 3.804,00 + prebačena sa plivanja 2.258,07 + 1000 plan</t>
        </r>
      </text>
    </comment>
    <comment ref="H37" authorId="0">
      <text>
        <r>
          <rPr>
            <b/>
            <sz val="10"/>
            <rFont val="Tahoma"/>
            <family val="0"/>
          </rPr>
          <t>korisnik:</t>
        </r>
        <r>
          <rPr>
            <sz val="10"/>
            <rFont val="Tahoma"/>
            <family val="0"/>
          </rPr>
          <t xml:space="preserve">
prebačeno s plivanja 124,24</t>
        </r>
      </text>
    </comment>
    <comment ref="H56" authorId="0">
      <text>
        <r>
          <rPr>
            <b/>
            <sz val="10"/>
            <rFont val="Tahoma"/>
            <family val="0"/>
          </rPr>
          <t>korisnik:</t>
        </r>
        <r>
          <rPr>
            <sz val="10"/>
            <rFont val="Tahoma"/>
            <family val="0"/>
          </rPr>
          <t xml:space="preserve">
prebačeno s plivanja 380,06
</t>
        </r>
      </text>
    </comment>
    <comment ref="H60" authorId="1">
      <text>
        <r>
          <rPr>
            <b/>
            <sz val="8"/>
            <rFont val="Tahoma"/>
            <family val="0"/>
          </rPr>
          <t>Miro:</t>
        </r>
        <r>
          <rPr>
            <sz val="8"/>
            <rFont val="Tahoma"/>
            <family val="0"/>
          </rPr>
          <t xml:space="preserve">
132,21 iz fijolice prebačeno + 12950</t>
        </r>
      </text>
    </comment>
    <comment ref="H137" authorId="1">
      <text>
        <r>
          <rPr>
            <b/>
            <sz val="8"/>
            <rFont val="Tahoma"/>
            <family val="0"/>
          </rPr>
          <t>Miro:</t>
        </r>
        <r>
          <rPr>
            <sz val="8"/>
            <rFont val="Tahoma"/>
            <family val="0"/>
          </rPr>
          <t xml:space="preserve">
2347 - 745 = 1602
</t>
        </r>
      </text>
    </comment>
    <comment ref="G108" authorId="2">
      <text>
        <r>
          <rPr>
            <b/>
            <sz val="8"/>
            <rFont val="Tahoma"/>
            <family val="0"/>
          </rPr>
          <t>CENTAR ZA ODGOJ I OBRAZOVANJE:</t>
        </r>
        <r>
          <rPr>
            <sz val="8"/>
            <rFont val="Tahoma"/>
            <family val="0"/>
          </rPr>
          <t xml:space="preserve">
na kontu 3121</t>
        </r>
      </text>
    </comment>
    <comment ref="A7" authorId="0">
      <text>
        <r>
          <rPr>
            <b/>
            <sz val="10"/>
            <rFont val="Tahoma"/>
            <family val="0"/>
          </rPr>
          <t>korisnik:</t>
        </r>
        <r>
          <rPr>
            <sz val="10"/>
            <rFont val="Tahoma"/>
            <family val="0"/>
          </rPr>
          <t xml:space="preserve">
od 2012. 90/2011</t>
        </r>
      </text>
    </comment>
  </commentList>
</comments>
</file>

<file path=xl/sharedStrings.xml><?xml version="1.0" encoding="utf-8"?>
<sst xmlns="http://schemas.openxmlformats.org/spreadsheetml/2006/main" count="389" uniqueCount="297">
  <si>
    <t>R.br.</t>
  </si>
  <si>
    <t>Ivana plemenitog Zajca 26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</si>
  <si>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</si>
  <si>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</si>
  <si>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</si>
  <si>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</si>
  <si>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</si>
  <si>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</si>
  <si>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</si>
  <si>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</si>
  <si>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</si>
  <si>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</si>
  <si>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20.</t>
  </si>
  <si>
    <t>21.</t>
  </si>
  <si>
    <t>31.</t>
  </si>
  <si>
    <t>MB: 03110141</t>
  </si>
  <si>
    <t>14.</t>
  </si>
  <si>
    <t>3221 Ured.mat, preven.,TK</t>
  </si>
  <si>
    <t xml:space="preserve"> 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</si>
  <si>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</si>
  <si>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</si>
  <si>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</si>
  <si>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</si>
  <si>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</si>
  <si>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</si>
  <si>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</si>
  <si>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</si>
  <si>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</si>
  <si>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</si>
  <si>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</si>
  <si>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</si>
  <si>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</si>
  <si>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</si>
  <si>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</si>
  <si>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</si>
  <si>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</si>
  <si>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</si>
  <si>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</si>
  <si>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</si>
  <si>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</si>
  <si>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</si>
  <si>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</si>
  <si>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</si>
  <si>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</si>
  <si>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</si>
  <si>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50.</t>
  </si>
  <si>
    <t>Centar za odgoj i obrazovanje Čakovec                                                                                                                                        Izrađena tabela 14.12.2007.</t>
  </si>
  <si>
    <t>49.</t>
  </si>
  <si>
    <t>51.</t>
  </si>
  <si>
    <t>52.</t>
  </si>
  <si>
    <t>Konto</t>
  </si>
  <si>
    <t>Predmet nabave</t>
  </si>
  <si>
    <t>Tr.službenog puta</t>
  </si>
  <si>
    <t>Dnevnice za sl.put u zemlji</t>
  </si>
  <si>
    <t>Naknade za smještaj u zemlji</t>
  </si>
  <si>
    <t>Naknade za prijevoz u zemlji</t>
  </si>
  <si>
    <t>Dnevnice za sl.put u ino.</t>
  </si>
  <si>
    <t>Papir za kopiranje</t>
  </si>
  <si>
    <t>Uredske potrepštine</t>
  </si>
  <si>
    <t>Mat. za nastavu</t>
  </si>
  <si>
    <t>Literatura (priručnici)</t>
  </si>
  <si>
    <t>Materijal i sredstva za čišć.i odr.</t>
  </si>
  <si>
    <t>Službena, radna i zaš.odjeća</t>
  </si>
  <si>
    <t>Pot.mat.za učeničke radove</t>
  </si>
  <si>
    <t>Struja</t>
  </si>
  <si>
    <t>Plin</t>
  </si>
  <si>
    <t>Mat.za hig. potrebe i njegu</t>
  </si>
  <si>
    <t>Motorni benzin i dizel gorivo</t>
  </si>
  <si>
    <t>Materijal za odr.postr.i opreme</t>
  </si>
  <si>
    <t>Materijal za održavanje vozila</t>
  </si>
  <si>
    <t>Ostali mat.za tek.i inv.održav.</t>
  </si>
  <si>
    <t>Sitni inventar i didaktika</t>
  </si>
  <si>
    <t>Poštarina</t>
  </si>
  <si>
    <t>Telefon, ostale usluge za prij.</t>
  </si>
  <si>
    <t>Usluge telefona</t>
  </si>
  <si>
    <t>Ostale usluge za kom.i prijevoz</t>
  </si>
  <si>
    <t>Usluge tek.i inv.održa.</t>
  </si>
  <si>
    <t>Održavanja post.i opreme</t>
  </si>
  <si>
    <t>Održavanje vozila</t>
  </si>
  <si>
    <t>Ostale usluge tek.i inv.održ.</t>
  </si>
  <si>
    <t>HRT, KDS pretplata</t>
  </si>
  <si>
    <t>Usluge objave natječaja</t>
  </si>
  <si>
    <t>Opskrba vodom</t>
  </si>
  <si>
    <t>Iznošenje i odvoz smeća</t>
  </si>
  <si>
    <t>Usluga čuvanja imovine</t>
  </si>
  <si>
    <t>Ostale komunalne usluge</t>
  </si>
  <si>
    <t>Analiza hrane</t>
  </si>
  <si>
    <t>Pregledi djelatnika</t>
  </si>
  <si>
    <t>Ostale zdravstvene usluge</t>
  </si>
  <si>
    <t>Autorski honorari</t>
  </si>
  <si>
    <t>Usluge odvjetnika</t>
  </si>
  <si>
    <t>Ostale intelektualne usluge</t>
  </si>
  <si>
    <t>Usluge kopiranja</t>
  </si>
  <si>
    <t>Usluga izrada fotografija</t>
  </si>
  <si>
    <t>Uređenje prostora</t>
  </si>
  <si>
    <t>Usluge registracije vozila</t>
  </si>
  <si>
    <t>Ostale nespom. usluge</t>
  </si>
  <si>
    <t>Prehrana djece(užina,objed)</t>
  </si>
  <si>
    <t>Povjerenstvo</t>
  </si>
  <si>
    <t>Osiguranje voz.,zap.,djece</t>
  </si>
  <si>
    <t>Osiguranje vozila</t>
  </si>
  <si>
    <t>Osiguranje djece</t>
  </si>
  <si>
    <t>Reprezentacija</t>
  </si>
  <si>
    <t>Članarine</t>
  </si>
  <si>
    <t>Ostali nespom.rashodi</t>
  </si>
  <si>
    <t>Bankovne usluge</t>
  </si>
  <si>
    <t>Troškovi plivanje učenika</t>
  </si>
  <si>
    <t>Takse, plivanje,ljetovanja</t>
  </si>
  <si>
    <t>Štednja za ljetovanje, obračun</t>
  </si>
  <si>
    <t>Prijevoz djece</t>
  </si>
  <si>
    <t>Miševi, tipkovnice</t>
  </si>
  <si>
    <t>Auto gume</t>
  </si>
  <si>
    <t>Alat za održavanje postrojenja, opreme</t>
  </si>
  <si>
    <t>Ostali sitni inventar prema tekućim potrebama</t>
  </si>
  <si>
    <t>Obrasci, svjedodžbe, ostale tiskanice</t>
  </si>
  <si>
    <t>Namirnice za posebnu prehranu</t>
  </si>
  <si>
    <t>1.</t>
  </si>
  <si>
    <t>2.</t>
  </si>
  <si>
    <t>3.</t>
  </si>
  <si>
    <t>4.</t>
  </si>
  <si>
    <t>5.</t>
  </si>
  <si>
    <t>6.</t>
  </si>
  <si>
    <t>7.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</si>
  <si>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</si>
  <si>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</si>
  <si>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</si>
  <si>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</si>
  <si>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</si>
  <si>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</si>
  <si>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</si>
  <si>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</si>
  <si>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</si>
  <si>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</si>
  <si>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</si>
  <si>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</si>
  <si>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</si>
  <si>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</si>
  <si>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</si>
  <si>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</si>
  <si>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</si>
  <si>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</si>
  <si>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</si>
  <si>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</si>
  <si>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</si>
  <si>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</si>
  <si>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</si>
  <si>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</si>
  <si>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</si>
  <si>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</si>
  <si>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</si>
  <si>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</si>
  <si>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</si>
  <si>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</si>
  <si>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</si>
  <si>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</si>
  <si>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</si>
  <si>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</si>
  <si>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</si>
  <si>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</si>
  <si>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</si>
  <si>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</si>
  <si>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</si>
  <si>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</si>
  <si>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</si>
  <si>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</si>
  <si>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</si>
  <si>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</si>
  <si>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</si>
  <si>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</si>
  <si>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</si>
  <si>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</si>
  <si>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</si>
  <si>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</si>
  <si>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</si>
  <si>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</si>
  <si>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</si>
  <si>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</si>
  <si>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</si>
  <si>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</si>
  <si>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</si>
  <si>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Kotizacije za seminare, savjetovanja</t>
  </si>
  <si>
    <t>Hrana i sokovi za goste Centra</t>
  </si>
  <si>
    <t>95.</t>
  </si>
  <si>
    <t>Mat.i sirovine</t>
  </si>
  <si>
    <t>Energija</t>
  </si>
  <si>
    <t>Rashodi za usluge</t>
  </si>
  <si>
    <t>Promidžba i inform.</t>
  </si>
  <si>
    <t>Kom.usluge,prehrana</t>
  </si>
  <si>
    <t>Sanitarni pregledi čist.</t>
  </si>
  <si>
    <t>Ostale int.usluge</t>
  </si>
  <si>
    <t>Rač.usluge</t>
  </si>
  <si>
    <t>3239</t>
  </si>
  <si>
    <t>Graf.tisk.usluge,fotokop.,ost.</t>
  </si>
  <si>
    <t>329</t>
  </si>
  <si>
    <t>Nagrada RPA, povjerenstvo</t>
  </si>
  <si>
    <t>Donacije,uč.zadruge</t>
  </si>
  <si>
    <t>Pomoći, sufin.prijevoza</t>
  </si>
  <si>
    <t>Pomoć obiteljima,Grad</t>
  </si>
  <si>
    <t>Rač.oprema,ur.namj.,ostali</t>
  </si>
  <si>
    <t>bagatelna nabava</t>
  </si>
  <si>
    <t>PRORAČUN, GRAD, SOCIJALA, OSTALI IZVORI</t>
  </si>
  <si>
    <t>OPREMA</t>
  </si>
  <si>
    <t>Osiguranje ostale imovine</t>
  </si>
  <si>
    <t>Naknade za prijevoz u ino.</t>
  </si>
  <si>
    <t>96.</t>
  </si>
  <si>
    <t>Legenda:</t>
  </si>
  <si>
    <t>Procijenjena vrijednost - procijenjeni iznos bez PDV-a u slučaju da se on obračunava na nabavljenu robu ili usluge</t>
  </si>
  <si>
    <t>Postupak - postupak koji se primjenjuje na nabavljenu robu ili usluge (bagatelna nabava - nab. do 70.000,00 kn bez PDV-a za koje nije obavezno</t>
  </si>
  <si>
    <t>Napomene:</t>
  </si>
  <si>
    <t>(točka II. Odluke o kriterijima za financiranje povećanih troškova prijevoza i posebnih nastavnih sredstava i pomagala učenika s teškoćama u razvoju</t>
  </si>
  <si>
    <t>Izradio: Miroslav Hajdinjak</t>
  </si>
  <si>
    <t>113.</t>
  </si>
  <si>
    <t>Materijalni rashodi</t>
  </si>
  <si>
    <t>Službena putovanja</t>
  </si>
  <si>
    <t>Financijski rashodi</t>
  </si>
  <si>
    <t>Pomoći dane u inozemstvo i unutar opće države</t>
  </si>
  <si>
    <t>Ostale naknade građanima</t>
  </si>
  <si>
    <t>114.</t>
  </si>
  <si>
    <t>115.</t>
  </si>
  <si>
    <t>116.</t>
  </si>
  <si>
    <t>117.</t>
  </si>
  <si>
    <r>
      <t xml:space="preserve"> I Z V O R     </t>
    </r>
    <r>
      <rPr>
        <sz val="10"/>
        <rFont val="Arial"/>
        <family val="2"/>
      </rPr>
      <t>→</t>
    </r>
  </si>
  <si>
    <t>Rash.za mat.i energ.</t>
  </si>
  <si>
    <t>Materijal,dijelovi održa.</t>
  </si>
  <si>
    <t>Ostali financijski rashodi</t>
  </si>
  <si>
    <t>Pomoći unutar opće države</t>
  </si>
  <si>
    <t>Postrojenja i oprema</t>
  </si>
  <si>
    <t>Prijevozna sredstva</t>
  </si>
  <si>
    <t>Minibus</t>
  </si>
  <si>
    <t>Ostale usluge - org. javni prijevoz</t>
  </si>
  <si>
    <t>S V E U K U P N O :</t>
  </si>
  <si>
    <t>KONTROLNI ZBROJ:</t>
  </si>
  <si>
    <t>STUPAC</t>
  </si>
  <si>
    <t>Naknada za prijevoz na posao</t>
  </si>
  <si>
    <t>Nagrada osobama RPA, učenicima</t>
  </si>
  <si>
    <t>ne mora biti sastavni dio plana</t>
  </si>
  <si>
    <t>Crveno označena polja su stavke koje ne moraju biti dio plana nabave jer se za njih ne raspisuje javna nabava, ali su uneseni zbog lakše</t>
  </si>
  <si>
    <t>kontrole i usporedbe sa financijskim planom</t>
  </si>
  <si>
    <t>INDEKS (8/5)</t>
  </si>
  <si>
    <t>OIB: 36128164609</t>
  </si>
  <si>
    <t>začini (namirnice-kuhinja III. OŠ)</t>
  </si>
  <si>
    <t>krušni proiz. (namirnice-kuhinja III. OŠ)</t>
  </si>
  <si>
    <t>riba (namirnice-kuhinja III. OŠ)</t>
  </si>
  <si>
    <t>tjestenine (namirnice-kuhinja III. OŠ)</t>
  </si>
  <si>
    <t>voće i povrće (namirnice-kuhinja III. OŠ)</t>
  </si>
  <si>
    <t>mesni proiz. (namirnice-kuhinja III. OŠ)</t>
  </si>
  <si>
    <t>mlijeko i vrhnje (namirnice-kuhinja III. OŠ)</t>
  </si>
  <si>
    <t>šećer i srodni p. (namirnice-kuhinja III. OŠ)</t>
  </si>
  <si>
    <t>kakao, čok., (namirnice-kuhinja III. OŠ)</t>
  </si>
  <si>
    <t>bezalk.pića (namirnice-kuhinja III. OŠ)</t>
  </si>
  <si>
    <t>voćni sokovi (namirnice-kuhinja III. OŠ)</t>
  </si>
  <si>
    <t>ulja (namirnice-kuhinja III. OŠ)</t>
  </si>
  <si>
    <t>mlinarski proizv. (namirnice-kuhinja III. OŠ)</t>
  </si>
  <si>
    <t>raz.mliječni proizv. (namirnice-kuhinja III. OŠ)</t>
  </si>
  <si>
    <t>čajevi i srodni proiz. (namirnice-kuhinja III. OŠ)</t>
  </si>
  <si>
    <t>sirevi (namirnice-kuhinja III. OŠ)</t>
  </si>
  <si>
    <t>ostale nam. (namirnice-kuhinja III. OŠ)</t>
  </si>
  <si>
    <t>84.</t>
  </si>
  <si>
    <t>zajedničkoj kuhinji r. br 23-39; objed priprema Graditeljska škola</t>
  </si>
  <si>
    <t>Razni pribor za jelo, uređaji</t>
  </si>
  <si>
    <t xml:space="preserve">Didaktička pomagala, TZK </t>
  </si>
  <si>
    <t>Knjige</t>
  </si>
  <si>
    <t>nema (naknade građanima)</t>
  </si>
  <si>
    <t>Prijevoz vl.autom (sufinanciranje)</t>
  </si>
  <si>
    <t>Pod rednim brojem 116. isplaćuje se naknada roditeljima za sufin. prij. djece vl.autom od mjesta stanovanja do Centra nakon primitka sred. od Min.</t>
  </si>
  <si>
    <t>Kontrolirao:  stručna služba osnivača, Grada Čakovca za javnu nabavu</t>
  </si>
  <si>
    <t>REBALANS PLANA NABAVE ZA POSLOVNU GODINU 2013.</t>
  </si>
  <si>
    <t>donosi se za proračunskog korisnika čija je funkcija decentralizirana za 2013.</t>
  </si>
  <si>
    <t>Klasa: 400-02/13-01</t>
  </si>
  <si>
    <t>Procijenjena vrijednost 2013.</t>
  </si>
  <si>
    <t>Plan 2013.</t>
  </si>
  <si>
    <t>Rebalans procijenjene vrijednosti 2013.</t>
  </si>
  <si>
    <t>REBALANS Plana 2013.</t>
  </si>
  <si>
    <t>v.d. ravnatelja: Dragica Benčik, prof.</t>
  </si>
  <si>
    <t xml:space="preserve">provoditi postupak javne nabave, čl.18, prema ZJN, N.N. 90/11): prema članku 20.  za predmete nabave čija je procijenjena vrijednost jednaka ili veća od </t>
  </si>
  <si>
    <t xml:space="preserve">Pod rednim brojem 90 nabavljala se gotova hrana za prehranu djece do siječnja 2011, a nakon toga kupuje se namirnice za užinu koje priprema III.OŠ u </t>
  </si>
  <si>
    <t>procjeni oko 1.922.916,00 kuna bez uračunatog PDV-a, te je proveden postupak javne nabave za velike vrijednosti (okvirni sporazum 1/10 od 22.7.'10. na raz.</t>
  </si>
  <si>
    <t>od 4 godine počevši sa školskom godinom '10./'11., a završava završno sa šk. godinom '13./'14., klasa 406-01/10-01/01, urbroj 2109-06-01-10-34 )</t>
  </si>
  <si>
    <t>Temeljem tog okvirnog sporazuma za školsku godinu '12./'13. je sklopljen ugovor s dobavljačem na iznos od 592.920,00 kn bez pdv-a (klasa 406-01/12-01/</t>
  </si>
  <si>
    <t>o. spor., otvo. pos. (CPV 60113000-3)</t>
  </si>
  <si>
    <t xml:space="preserve">01,  urbroj: 2109-51-01-12-19) - NABAVA 1/2012, te za školsku godinu '13/'14 sklopljen ugovor (klasa: 406-01/13-01/01, urbroj: 2109-51-01-13-23) </t>
  </si>
  <si>
    <t xml:space="preserve">na 201.592,80 kn temeljem istog o.sporazuma do kraja mjeseca studenog 2013. godine - NABAVA 1/2013; zbog nedostatnih sredstava po sklopljenom o. </t>
  </si>
  <si>
    <t xml:space="preserve">sporazumu za raz. 2010.-2014. kako zbog godišnjeg neplaniranog povećanja broj polaznika u prijevozu i povećanja cijene od strane naručitelja za godinu </t>
  </si>
  <si>
    <t>R - bagatelna nabava</t>
  </si>
  <si>
    <t>U - bagatelna nabava</t>
  </si>
  <si>
    <t>Postupak, predmet nabave</t>
  </si>
  <si>
    <r>
      <rPr>
        <b/>
        <sz val="7.5"/>
        <color indexed="8"/>
        <rFont val="Arial Narrow"/>
        <family val="2"/>
      </rPr>
      <t>Pod rednim 59. zbog potrebe organiziranja posebnog prijevoza djece, usluga koju pruža vanjski dobavljač</t>
    </r>
    <r>
      <rPr>
        <sz val="7.5"/>
        <color indexed="8"/>
        <rFont val="Arial Narrow"/>
        <family val="2"/>
      </rPr>
      <t>, a taj iznos će za 4 godine iznositi prema</t>
    </r>
  </si>
  <si>
    <t>U Čakovcu, 24.12.2013.</t>
  </si>
  <si>
    <t>Plan - planski podaci izrađeni na temelju rebalansa financijskog plana za '13. godinu, te se ovaj Rebal.plana nabave primjenjuje od 1.1.-31.12.2013.</t>
  </si>
  <si>
    <t>Planirani su za 2013. ukupni novi rashodi u iznosu od 9.867.409,00 kn; plaće za sve zaposlenike u iznosu od 7.685.491 kn nisu uključena u ovaj plan</t>
  </si>
  <si>
    <t xml:space="preserve">2011./2012. dosegnut je procijenjeni limit prema Zakonu o javnoj nabavi, te je za razdoblje od mjeseca 12/'13 do 06/2014. školske g. sklopljen Aneks ugovora </t>
  </si>
  <si>
    <t>rebalans plana rashoda za 2013. na 3 razini  prema ekonomskoj klasifikaciji.</t>
  </si>
  <si>
    <t xml:space="preserve">o posebnom povratnom prijevozu učenika s posebnim potrebama (klasa: 406-01/13-01/01, urbroj: 2109-51-01-13-35) temeljem prethodne suglasnosti MZOS. </t>
  </si>
  <si>
    <t>Na ovoj stavci je došlo do povećanja rashoda za 38.293 kn s pdv-om, dok su ostala odstupanja rebalansa plana nabave za 2013. godinu objašnjena uz</t>
  </si>
  <si>
    <t>Sukladno članku 20. Zakona o javnoj nabavi (Narodne novine br. 90/11, 83/13, 143/13)</t>
  </si>
  <si>
    <t>Urbr.: 2109-51-01-13-6</t>
  </si>
  <si>
    <t>20.000,00 kuna, a manja od 70.000,00 (200.000,00 OD 12/2013) kuna u plan se unose podaci o predmetu nabave i procijenjenoj vrijed.; R=roba, U=usluga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</si>
</sst>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_ ;[Red]\-0.00\ "/>
    <numFmt numFmtId="165" formatCode="#,##0_ ;[Red]\-#,##0\ "/>
    <numFmt numFmtId="166" formatCode="0.00;[Red]0.00"/>
    <numFmt numFmtId="167" formatCode="#,##0.00_ ;[Red]\-#,##0.00\ "/>
    <numFmt numFmtId="168" formatCode="0.0"/>
  </numFmts>
  <fonts count="7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6"/>
      <name val="Arial"/>
      <family val="0"/>
    </font>
    <font>
      <b/>
      <sz val="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i/>
      <sz val="7.5"/>
      <color indexed="8"/>
      <name val="Arial Narrow"/>
      <family val="2"/>
    </font>
    <font>
      <sz val="7.5"/>
      <name val="Arial Narrow"/>
      <family val="2"/>
    </font>
    <font>
      <b/>
      <sz val="7.5"/>
      <name val="Arial Narrow"/>
      <family val="2"/>
    </font>
    <font>
      <sz val="7"/>
      <name val="Arial Narrow"/>
      <family val="2"/>
    </font>
    <font>
      <b/>
      <i/>
      <sz val="7"/>
      <name val="Arial Narrow"/>
      <family val="2"/>
    </font>
    <font>
      <sz val="10"/>
      <name val="Tahoma"/>
      <family val="0"/>
    </font>
    <font>
      <b/>
      <sz val="10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b/>
      <sz val="7"/>
      <name val="Arial Narrow"/>
      <family val="2"/>
    </font>
    <font>
      <sz val="7.5"/>
      <color indexed="12"/>
      <name val="Arial Narrow"/>
      <family val="2"/>
    </font>
    <font>
      <sz val="10"/>
      <color indexed="12"/>
      <name val="Arial"/>
      <family val="0"/>
    </font>
    <font>
      <sz val="7.5"/>
      <color indexed="8"/>
      <name val="Arial Narrow"/>
      <family val="2"/>
    </font>
    <font>
      <sz val="10"/>
      <color indexed="8"/>
      <name val="Arial"/>
      <family val="0"/>
    </font>
    <font>
      <sz val="7"/>
      <color indexed="10"/>
      <name val="Arial Narrow"/>
      <family val="2"/>
    </font>
    <font>
      <sz val="7.5"/>
      <color indexed="10"/>
      <name val="Arial Narrow"/>
      <family val="2"/>
    </font>
    <font>
      <b/>
      <sz val="7"/>
      <color indexed="10"/>
      <name val="Arial Narrow"/>
      <family val="2"/>
    </font>
    <font>
      <sz val="6"/>
      <color indexed="10"/>
      <name val="Arial"/>
      <family val="0"/>
    </font>
    <font>
      <b/>
      <sz val="6"/>
      <color indexed="10"/>
      <name val="Arial"/>
      <family val="0"/>
    </font>
    <font>
      <sz val="10"/>
      <color indexed="10"/>
      <name val="Arial"/>
      <family val="0"/>
    </font>
    <font>
      <b/>
      <sz val="7.5"/>
      <color indexed="10"/>
      <name val="Arial Narrow"/>
      <family val="2"/>
    </font>
    <font>
      <b/>
      <sz val="6"/>
      <color indexed="12"/>
      <name val="Arial"/>
      <family val="2"/>
    </font>
    <font>
      <b/>
      <sz val="10"/>
      <color indexed="12"/>
      <name val="Arial"/>
      <family val="2"/>
    </font>
    <font>
      <b/>
      <sz val="7.5"/>
      <color indexed="12"/>
      <name val="Arial Narrow"/>
      <family val="2"/>
    </font>
    <font>
      <b/>
      <sz val="7.5"/>
      <color indexed="8"/>
      <name val="Arial Narrow"/>
      <family val="2"/>
    </font>
    <font>
      <b/>
      <sz val="7.5"/>
      <color indexed="17"/>
      <name val="Arial Narrow"/>
      <family val="2"/>
    </font>
    <font>
      <b/>
      <i/>
      <sz val="7.5"/>
      <color indexed="17"/>
      <name val="Arial Narrow"/>
      <family val="2"/>
    </font>
    <font>
      <b/>
      <sz val="7"/>
      <color indexed="17"/>
      <name val="Arial Narrow"/>
      <family val="2"/>
    </font>
    <font>
      <sz val="7"/>
      <color indexed="17"/>
      <name val="Arial Narrow"/>
      <family val="2"/>
    </font>
    <font>
      <sz val="7.5"/>
      <color indexed="17"/>
      <name val="Arial Narrow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0" fillId="20" borderId="1" applyNumberFormat="0" applyFont="0" applyAlignment="0" applyProtection="0"/>
    <xf numFmtId="0" fontId="6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1" fillId="28" borderId="2" applyNumberFormat="0" applyAlignment="0" applyProtection="0"/>
    <xf numFmtId="0" fontId="62" fillId="28" borderId="3" applyNumberFormat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0" fillId="31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4" fillId="34" borderId="11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8" fillId="33" borderId="17" xfId="0" applyFont="1" applyFill="1" applyBorder="1" applyAlignment="1">
      <alignment horizontal="center" vertical="center"/>
    </xf>
    <xf numFmtId="165" fontId="10" fillId="34" borderId="11" xfId="0" applyNumberFormat="1" applyFont="1" applyFill="1" applyBorder="1" applyAlignment="1">
      <alignment horizontal="right" vertical="center"/>
    </xf>
    <xf numFmtId="165" fontId="11" fillId="0" borderId="11" xfId="0" applyNumberFormat="1" applyFont="1" applyBorder="1" applyAlignment="1">
      <alignment horizontal="right" vertical="center"/>
    </xf>
    <xf numFmtId="165" fontId="12" fillId="0" borderId="11" xfId="0" applyNumberFormat="1" applyFont="1" applyBorder="1" applyAlignment="1">
      <alignment horizontal="right" vertical="center"/>
    </xf>
    <xf numFmtId="165" fontId="11" fillId="0" borderId="11" xfId="0" applyNumberFormat="1" applyFont="1" applyBorder="1" applyAlignment="1">
      <alignment horizontal="right" vertical="center" wrapText="1"/>
    </xf>
    <xf numFmtId="165" fontId="12" fillId="0" borderId="12" xfId="0" applyNumberFormat="1" applyFont="1" applyBorder="1" applyAlignment="1">
      <alignment horizontal="right" vertical="center"/>
    </xf>
    <xf numFmtId="0" fontId="13" fillId="0" borderId="18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left" vertical="center"/>
    </xf>
    <xf numFmtId="165" fontId="10" fillId="35" borderId="11" xfId="0" applyNumberFormat="1" applyFont="1" applyFill="1" applyBorder="1" applyAlignment="1">
      <alignment horizontal="right" vertical="center"/>
    </xf>
    <xf numFmtId="0" fontId="19" fillId="35" borderId="11" xfId="0" applyFont="1" applyFill="1" applyBorder="1" applyAlignment="1">
      <alignment horizontal="left" vertical="center"/>
    </xf>
    <xf numFmtId="165" fontId="12" fillId="35" borderId="11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21" xfId="0" applyFont="1" applyBorder="1" applyAlignment="1">
      <alignment horizontal="left" vertical="center"/>
    </xf>
    <xf numFmtId="165" fontId="12" fillId="0" borderId="19" xfId="0" applyNumberFormat="1" applyFont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165" fontId="10" fillId="35" borderId="12" xfId="0" applyNumberFormat="1" applyFont="1" applyFill="1" applyBorder="1" applyAlignment="1">
      <alignment horizontal="right" vertical="center"/>
    </xf>
    <xf numFmtId="0" fontId="14" fillId="35" borderId="13" xfId="0" applyFont="1" applyFill="1" applyBorder="1" applyAlignment="1">
      <alignment horizontal="left" vertical="center"/>
    </xf>
    <xf numFmtId="49" fontId="7" fillId="35" borderId="11" xfId="0" applyNumberFormat="1" applyFont="1" applyFill="1" applyBorder="1" applyAlignment="1">
      <alignment horizontal="center" vertical="center"/>
    </xf>
    <xf numFmtId="49" fontId="7" fillId="35" borderId="13" xfId="0" applyNumberFormat="1" applyFont="1" applyFill="1" applyBorder="1" applyAlignment="1">
      <alignment horizontal="center" vertical="center"/>
    </xf>
    <xf numFmtId="165" fontId="12" fillId="35" borderId="22" xfId="0" applyNumberFormat="1" applyFont="1" applyFill="1" applyBorder="1" applyAlignment="1">
      <alignment horizontal="right" vertical="center"/>
    </xf>
    <xf numFmtId="165" fontId="12" fillId="34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165" fontId="25" fillId="0" borderId="11" xfId="0" applyNumberFormat="1" applyFont="1" applyBorder="1" applyAlignment="1">
      <alignment horizontal="right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 wrapText="1"/>
    </xf>
    <xf numFmtId="168" fontId="12" fillId="34" borderId="10" xfId="0" applyNumberFormat="1" applyFont="1" applyFill="1" applyBorder="1" applyAlignment="1">
      <alignment horizontal="right" vertical="center"/>
    </xf>
    <xf numFmtId="168" fontId="10" fillId="35" borderId="12" xfId="0" applyNumberFormat="1" applyFont="1" applyFill="1" applyBorder="1" applyAlignment="1">
      <alignment horizontal="right" vertical="center"/>
    </xf>
    <xf numFmtId="168" fontId="12" fillId="0" borderId="11" xfId="0" applyNumberFormat="1" applyFont="1" applyBorder="1" applyAlignment="1">
      <alignment horizontal="right" vertical="center"/>
    </xf>
    <xf numFmtId="168" fontId="25" fillId="0" borderId="11" xfId="0" applyNumberFormat="1" applyFont="1" applyBorder="1" applyAlignment="1">
      <alignment horizontal="right" vertical="center"/>
    </xf>
    <xf numFmtId="168" fontId="11" fillId="0" borderId="11" xfId="0" applyNumberFormat="1" applyFont="1" applyBorder="1" applyAlignment="1">
      <alignment horizontal="right" vertical="center"/>
    </xf>
    <xf numFmtId="165" fontId="22" fillId="34" borderId="10" xfId="0" applyNumberFormat="1" applyFont="1" applyFill="1" applyBorder="1" applyAlignment="1">
      <alignment horizontal="right" vertical="center"/>
    </xf>
    <xf numFmtId="165" fontId="22" fillId="36" borderId="0" xfId="0" applyNumberFormat="1" applyFont="1" applyFill="1" applyBorder="1" applyAlignment="1">
      <alignment horizontal="right" vertical="center"/>
    </xf>
    <xf numFmtId="168" fontId="10" fillId="35" borderId="22" xfId="0" applyNumberFormat="1" applyFont="1" applyFill="1" applyBorder="1" applyAlignment="1">
      <alignment horizontal="right" vertical="center"/>
    </xf>
    <xf numFmtId="168" fontId="25" fillId="0" borderId="21" xfId="0" applyNumberFormat="1" applyFont="1" applyBorder="1" applyAlignment="1">
      <alignment horizontal="right" vertical="center"/>
    </xf>
    <xf numFmtId="168" fontId="12" fillId="34" borderId="11" xfId="0" applyNumberFormat="1" applyFont="1" applyFill="1" applyBorder="1" applyAlignment="1">
      <alignment horizontal="right" vertical="center"/>
    </xf>
    <xf numFmtId="0" fontId="33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165" fontId="39" fillId="34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8" fontId="10" fillId="35" borderId="24" xfId="0" applyNumberFormat="1" applyFont="1" applyFill="1" applyBorder="1" applyAlignment="1">
      <alignment horizontal="right" vertical="center"/>
    </xf>
    <xf numFmtId="165" fontId="12" fillId="35" borderId="25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68" fontId="12" fillId="0" borderId="21" xfId="0" applyNumberFormat="1" applyFont="1" applyBorder="1" applyAlignment="1">
      <alignment horizontal="right" vertical="center"/>
    </xf>
    <xf numFmtId="168" fontId="12" fillId="34" borderId="24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" fontId="35" fillId="34" borderId="15" xfId="0" applyNumberFormat="1" applyFont="1" applyFill="1" applyBorder="1" applyAlignment="1">
      <alignment horizontal="right" vertical="center"/>
    </xf>
    <xf numFmtId="4" fontId="35" fillId="34" borderId="10" xfId="0" applyNumberFormat="1" applyFont="1" applyFill="1" applyBorder="1" applyAlignment="1">
      <alignment horizontal="right" vertical="center"/>
    </xf>
    <xf numFmtId="4" fontId="36" fillId="35" borderId="28" xfId="0" applyNumberFormat="1" applyFont="1" applyFill="1" applyBorder="1" applyAlignment="1">
      <alignment horizontal="right" vertical="center"/>
    </xf>
    <xf numFmtId="4" fontId="36" fillId="35" borderId="12" xfId="0" applyNumberFormat="1" applyFont="1" applyFill="1" applyBorder="1" applyAlignment="1">
      <alignment horizontal="right" vertical="center"/>
    </xf>
    <xf numFmtId="4" fontId="37" fillId="0" borderId="29" xfId="0" applyNumberFormat="1" applyFont="1" applyBorder="1" applyAlignment="1">
      <alignment horizontal="right" vertical="center"/>
    </xf>
    <xf numFmtId="4" fontId="35" fillId="0" borderId="11" xfId="0" applyNumberFormat="1" applyFont="1" applyBorder="1" applyAlignment="1">
      <alignment horizontal="right" vertical="center"/>
    </xf>
    <xf numFmtId="4" fontId="24" fillId="0" borderId="29" xfId="0" applyNumberFormat="1" applyFont="1" applyBorder="1" applyAlignment="1">
      <alignment horizontal="right" vertical="center"/>
    </xf>
    <xf numFmtId="4" fontId="25" fillId="0" borderId="11" xfId="0" applyNumberFormat="1" applyFont="1" applyBorder="1" applyAlignment="1">
      <alignment horizontal="right" vertical="center"/>
    </xf>
    <xf numFmtId="4" fontId="36" fillId="35" borderId="11" xfId="0" applyNumberFormat="1" applyFont="1" applyFill="1" applyBorder="1" applyAlignment="1">
      <alignment horizontal="right" vertical="center"/>
    </xf>
    <xf numFmtId="4" fontId="35" fillId="0" borderId="30" xfId="0" applyNumberFormat="1" applyFont="1" applyBorder="1" applyAlignment="1">
      <alignment horizontal="right" vertical="center"/>
    </xf>
    <xf numFmtId="4" fontId="38" fillId="0" borderId="29" xfId="0" applyNumberFormat="1" applyFont="1" applyBorder="1" applyAlignment="1">
      <alignment horizontal="right" vertical="center"/>
    </xf>
    <xf numFmtId="4" fontId="39" fillId="0" borderId="11" xfId="0" applyNumberFormat="1" applyFont="1" applyBorder="1" applyAlignment="1">
      <alignment horizontal="right" vertical="center"/>
    </xf>
    <xf numFmtId="4" fontId="36" fillId="35" borderId="30" xfId="0" applyNumberFormat="1" applyFont="1" applyFill="1" applyBorder="1" applyAlignment="1">
      <alignment horizontal="right" vertical="center"/>
    </xf>
    <xf numFmtId="4" fontId="35" fillId="0" borderId="31" xfId="0" applyNumberFormat="1" applyFont="1" applyBorder="1" applyAlignment="1">
      <alignment horizontal="right" vertical="center"/>
    </xf>
    <xf numFmtId="4" fontId="38" fillId="0" borderId="32" xfId="0" applyNumberFormat="1" applyFont="1" applyBorder="1" applyAlignment="1">
      <alignment horizontal="right" vertical="center"/>
    </xf>
    <xf numFmtId="4" fontId="36" fillId="34" borderId="29" xfId="0" applyNumberFormat="1" applyFont="1" applyFill="1" applyBorder="1" applyAlignment="1">
      <alignment horizontal="right" vertical="center"/>
    </xf>
    <xf numFmtId="4" fontId="36" fillId="34" borderId="11" xfId="0" applyNumberFormat="1" applyFont="1" applyFill="1" applyBorder="1" applyAlignment="1">
      <alignment horizontal="right" vertical="center"/>
    </xf>
    <xf numFmtId="4" fontId="36" fillId="35" borderId="29" xfId="0" applyNumberFormat="1" applyFont="1" applyFill="1" applyBorder="1" applyAlignment="1">
      <alignment horizontal="right" vertical="center"/>
    </xf>
    <xf numFmtId="4" fontId="36" fillId="34" borderId="30" xfId="0" applyNumberFormat="1" applyFont="1" applyFill="1" applyBorder="1" applyAlignment="1">
      <alignment horizontal="right" vertical="center"/>
    </xf>
    <xf numFmtId="4" fontId="26" fillId="0" borderId="29" xfId="0" applyNumberFormat="1" applyFont="1" applyBorder="1" applyAlignment="1">
      <alignment horizontal="right" vertical="center"/>
    </xf>
    <xf numFmtId="4" fontId="30" fillId="0" borderId="11" xfId="0" applyNumberFormat="1" applyFont="1" applyBorder="1" applyAlignment="1">
      <alignment horizontal="right" vertical="center"/>
    </xf>
    <xf numFmtId="4" fontId="35" fillId="35" borderId="24" xfId="0" applyNumberFormat="1" applyFont="1" applyFill="1" applyBorder="1" applyAlignment="1">
      <alignment horizontal="right" vertical="center"/>
    </xf>
    <xf numFmtId="4" fontId="35" fillId="0" borderId="12" xfId="0" applyNumberFormat="1" applyFont="1" applyBorder="1" applyAlignment="1">
      <alignment horizontal="right" vertical="center"/>
    </xf>
    <xf numFmtId="4" fontId="37" fillId="35" borderId="29" xfId="0" applyNumberFormat="1" applyFont="1" applyFill="1" applyBorder="1" applyAlignment="1">
      <alignment horizontal="right" vertical="center"/>
    </xf>
    <xf numFmtId="4" fontId="35" fillId="35" borderId="11" xfId="0" applyNumberFormat="1" applyFont="1" applyFill="1" applyBorder="1" applyAlignment="1">
      <alignment horizontal="right" vertical="center"/>
    </xf>
    <xf numFmtId="4" fontId="37" fillId="35" borderId="11" xfId="0" applyNumberFormat="1" applyFont="1" applyFill="1" applyBorder="1" applyAlignment="1">
      <alignment horizontal="right" vertical="center"/>
    </xf>
    <xf numFmtId="4" fontId="37" fillId="0" borderId="26" xfId="0" applyNumberFormat="1" applyFont="1" applyBorder="1" applyAlignment="1">
      <alignment horizontal="right" vertical="center"/>
    </xf>
    <xf numFmtId="4" fontId="35" fillId="0" borderId="19" xfId="0" applyNumberFormat="1" applyFont="1" applyBorder="1" applyAlignment="1">
      <alignment horizontal="right" vertical="center"/>
    </xf>
    <xf numFmtId="4" fontId="35" fillId="35" borderId="22" xfId="0" applyNumberFormat="1" applyFont="1" applyFill="1" applyBorder="1" applyAlignment="1">
      <alignment horizontal="right" vertical="center"/>
    </xf>
    <xf numFmtId="4" fontId="12" fillId="34" borderId="15" xfId="0" applyNumberFormat="1" applyFont="1" applyFill="1" applyBorder="1" applyAlignment="1">
      <alignment horizontal="right" vertical="center"/>
    </xf>
    <xf numFmtId="4" fontId="12" fillId="34" borderId="10" xfId="0" applyNumberFormat="1" applyFont="1" applyFill="1" applyBorder="1" applyAlignment="1">
      <alignment horizontal="right" vertical="center"/>
    </xf>
    <xf numFmtId="4" fontId="10" fillId="35" borderId="28" xfId="0" applyNumberFormat="1" applyFont="1" applyFill="1" applyBorder="1" applyAlignment="1">
      <alignment horizontal="right" vertical="center"/>
    </xf>
    <xf numFmtId="4" fontId="10" fillId="35" borderId="12" xfId="0" applyNumberFormat="1" applyFont="1" applyFill="1" applyBorder="1" applyAlignment="1">
      <alignment horizontal="right" vertical="center"/>
    </xf>
    <xf numFmtId="4" fontId="19" fillId="0" borderId="29" xfId="0" applyNumberFormat="1" applyFont="1" applyBorder="1" applyAlignment="1">
      <alignment horizontal="right" vertical="center"/>
    </xf>
    <xf numFmtId="4" fontId="12" fillId="0" borderId="11" xfId="0" applyNumberFormat="1" applyFont="1" applyBorder="1" applyAlignment="1">
      <alignment horizontal="right" vertical="center"/>
    </xf>
    <xf numFmtId="4" fontId="10" fillId="35" borderId="11" xfId="0" applyNumberFormat="1" applyFont="1" applyFill="1" applyBorder="1" applyAlignment="1">
      <alignment horizontal="right" vertical="center"/>
    </xf>
    <xf numFmtId="4" fontId="12" fillId="0" borderId="30" xfId="0" applyNumberFormat="1" applyFont="1" applyBorder="1" applyAlignment="1">
      <alignment horizontal="right" vertical="center"/>
    </xf>
    <xf numFmtId="4" fontId="13" fillId="0" borderId="29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4" fontId="10" fillId="35" borderId="30" xfId="0" applyNumberFormat="1" applyFont="1" applyFill="1" applyBorder="1" applyAlignment="1">
      <alignment horizontal="right" vertical="center"/>
    </xf>
    <xf numFmtId="4" fontId="12" fillId="0" borderId="31" xfId="0" applyNumberFormat="1" applyFont="1" applyBorder="1" applyAlignment="1">
      <alignment horizontal="right" vertical="center"/>
    </xf>
    <xf numFmtId="4" fontId="13" fillId="0" borderId="32" xfId="0" applyNumberFormat="1" applyFont="1" applyBorder="1" applyAlignment="1">
      <alignment horizontal="right" vertical="center"/>
    </xf>
    <xf numFmtId="4" fontId="10" fillId="34" borderId="30" xfId="0" applyNumberFormat="1" applyFont="1" applyFill="1" applyBorder="1" applyAlignment="1">
      <alignment horizontal="right" vertical="center"/>
    </xf>
    <xf numFmtId="4" fontId="10" fillId="34" borderId="33" xfId="0" applyNumberFormat="1" applyFont="1" applyFill="1" applyBorder="1" applyAlignment="1">
      <alignment horizontal="right" vertical="center"/>
    </xf>
    <xf numFmtId="4" fontId="10" fillId="35" borderId="29" xfId="0" applyNumberFormat="1" applyFont="1" applyFill="1" applyBorder="1" applyAlignment="1">
      <alignment horizontal="right" vertical="center"/>
    </xf>
    <xf numFmtId="4" fontId="10" fillId="34" borderId="11" xfId="0" applyNumberFormat="1" applyFont="1" applyFill="1" applyBorder="1" applyAlignment="1">
      <alignment horizontal="right" vertical="center"/>
    </xf>
    <xf numFmtId="4" fontId="12" fillId="35" borderId="34" xfId="0" applyNumberFormat="1" applyFont="1" applyFill="1" applyBorder="1" applyAlignment="1">
      <alignment horizontal="right" vertical="center"/>
    </xf>
    <xf numFmtId="4" fontId="12" fillId="35" borderId="24" xfId="0" applyNumberFormat="1" applyFont="1" applyFill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4" fontId="19" fillId="35" borderId="29" xfId="0" applyNumberFormat="1" applyFont="1" applyFill="1" applyBorder="1" applyAlignment="1">
      <alignment horizontal="right" vertical="center"/>
    </xf>
    <xf numFmtId="4" fontId="12" fillId="35" borderId="11" xfId="0" applyNumberFormat="1" applyFont="1" applyFill="1" applyBorder="1" applyAlignment="1">
      <alignment horizontal="right" vertical="center"/>
    </xf>
    <xf numFmtId="4" fontId="19" fillId="35" borderId="11" xfId="0" applyNumberFormat="1" applyFont="1" applyFill="1" applyBorder="1" applyAlignment="1">
      <alignment horizontal="right" vertical="center"/>
    </xf>
    <xf numFmtId="4" fontId="19" fillId="0" borderId="26" xfId="0" applyNumberFormat="1" applyFont="1" applyBorder="1" applyAlignment="1">
      <alignment horizontal="right" vertical="center"/>
    </xf>
    <xf numFmtId="4" fontId="12" fillId="0" borderId="19" xfId="0" applyNumberFormat="1" applyFont="1" applyBorder="1" applyAlignment="1">
      <alignment horizontal="right" vertical="center"/>
    </xf>
    <xf numFmtId="4" fontId="12" fillId="35" borderId="22" xfId="0" applyNumberFormat="1" applyFont="1" applyFill="1" applyBorder="1" applyAlignment="1">
      <alignment horizontal="right" vertical="center"/>
    </xf>
    <xf numFmtId="0" fontId="22" fillId="0" borderId="32" xfId="0" applyFont="1" applyBorder="1" applyAlignment="1">
      <alignment horizontal="left" vertical="center"/>
    </xf>
    <xf numFmtId="0" fontId="40" fillId="0" borderId="13" xfId="0" applyFont="1" applyBorder="1" applyAlignment="1">
      <alignment horizontal="center" vertical="center"/>
    </xf>
    <xf numFmtId="0" fontId="22" fillId="0" borderId="35" xfId="0" applyFont="1" applyBorder="1" applyAlignment="1">
      <alignment horizontal="left" vertical="center"/>
    </xf>
    <xf numFmtId="0" fontId="23" fillId="0" borderId="36" xfId="0" applyFont="1" applyBorder="1" applyAlignment="1">
      <alignment vertical="center"/>
    </xf>
    <xf numFmtId="0" fontId="22" fillId="0" borderId="31" xfId="0" applyFont="1" applyBorder="1" applyAlignment="1">
      <alignment horizontal="left" vertical="center"/>
    </xf>
    <xf numFmtId="0" fontId="23" fillId="0" borderId="37" xfId="0" applyFont="1" applyBorder="1" applyAlignment="1">
      <alignment vertical="center"/>
    </xf>
    <xf numFmtId="165" fontId="12" fillId="37" borderId="0" xfId="0" applyNumberFormat="1" applyFont="1" applyFill="1" applyBorder="1" applyAlignment="1">
      <alignment horizontal="right" vertical="center"/>
    </xf>
    <xf numFmtId="0" fontId="22" fillId="0" borderId="3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36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2" fillId="35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0" fillId="0" borderId="3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36" xfId="0" applyFont="1" applyBorder="1" applyAlignment="1">
      <alignment vertical="center"/>
    </xf>
    <xf numFmtId="0" fontId="7" fillId="35" borderId="22" xfId="0" applyFon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20" fillId="0" borderId="30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3" fillId="0" borderId="37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5" fillId="0" borderId="40" xfId="0" applyFont="1" applyBorder="1" applyAlignment="1">
      <alignment horizontal="left" vertical="center"/>
    </xf>
    <xf numFmtId="0" fontId="29" fillId="0" borderId="26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0" fontId="25" fillId="0" borderId="31" xfId="0" applyFont="1" applyBorder="1" applyAlignment="1">
      <alignment horizontal="left" vertical="center"/>
    </xf>
    <xf numFmtId="0" fontId="29" fillId="0" borderId="32" xfId="0" applyFont="1" applyBorder="1" applyAlignment="1">
      <alignment vertical="center"/>
    </xf>
    <xf numFmtId="0" fontId="29" fillId="0" borderId="37" xfId="0" applyFont="1" applyBorder="1" applyAlignment="1">
      <alignment vertical="center"/>
    </xf>
    <xf numFmtId="0" fontId="20" fillId="0" borderId="40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1" fillId="0" borderId="27" xfId="0" applyFont="1" applyBorder="1" applyAlignment="1">
      <alignment vertical="center"/>
    </xf>
    <xf numFmtId="0" fontId="22" fillId="0" borderId="40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3" fillId="0" borderId="27" xfId="0" applyFont="1" applyBorder="1" applyAlignment="1">
      <alignment vertical="center"/>
    </xf>
    <xf numFmtId="0" fontId="20" fillId="0" borderId="31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1" fillId="0" borderId="37" xfId="0" applyFont="1" applyBorder="1" applyAlignment="1">
      <alignment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="130" zoomScaleNormal="130" zoomScalePageLayoutView="0" workbookViewId="0" topLeftCell="A133">
      <selection activeCell="C149" sqref="C149:I149"/>
    </sheetView>
  </sheetViews>
  <sheetFormatPr defaultColWidth="9.140625" defaultRowHeight="12.75"/>
  <cols>
    <col min="1" max="1" width="2.57421875" style="0" customWidth="1"/>
    <col min="2" max="2" width="4.140625" style="0" customWidth="1"/>
    <col min="3" max="3" width="21.7109375" style="0" customWidth="1"/>
    <col min="4" max="4" width="7.7109375" style="0" customWidth="1"/>
    <col min="5" max="5" width="8.57421875" style="23" customWidth="1"/>
    <col min="6" max="6" width="5.8515625" style="23" customWidth="1"/>
    <col min="7" max="7" width="7.7109375" style="23" customWidth="1"/>
    <col min="8" max="8" width="8.57421875" style="23" customWidth="1"/>
    <col min="9" max="9" width="21.00390625" style="23" customWidth="1"/>
  </cols>
  <sheetData>
    <row r="1" spans="1:4" ht="12.75">
      <c r="A1" s="23"/>
      <c r="B1" s="23"/>
      <c r="C1" s="23"/>
      <c r="D1" s="23"/>
    </row>
    <row r="2" spans="1:9" ht="12.75">
      <c r="A2" s="25" t="s">
        <v>46</v>
      </c>
      <c r="B2" s="25"/>
      <c r="C2" s="25"/>
      <c r="D2" s="25"/>
      <c r="E2" s="25"/>
      <c r="F2" s="25"/>
      <c r="G2" s="25"/>
      <c r="H2" s="25"/>
      <c r="I2" s="25" t="s">
        <v>287</v>
      </c>
    </row>
    <row r="3" spans="1:9" ht="12.75">
      <c r="A3" s="25" t="s">
        <v>1</v>
      </c>
      <c r="B3" s="25"/>
      <c r="C3" s="25"/>
      <c r="D3" s="25"/>
      <c r="E3" s="25"/>
      <c r="F3" s="25"/>
      <c r="G3" s="25"/>
      <c r="H3" s="25"/>
      <c r="I3" s="25" t="s">
        <v>268</v>
      </c>
    </row>
    <row r="4" spans="1:9" ht="12.75">
      <c r="A4" s="25" t="s">
        <v>15</v>
      </c>
      <c r="B4" s="25"/>
      <c r="C4" s="25"/>
      <c r="D4" s="25"/>
      <c r="E4" s="25"/>
      <c r="F4" s="25"/>
      <c r="G4" s="25"/>
      <c r="H4" s="25"/>
      <c r="I4" s="25" t="s">
        <v>295</v>
      </c>
    </row>
    <row r="5" spans="1:9" ht="12.75">
      <c r="A5" s="25" t="s">
        <v>239</v>
      </c>
      <c r="B5" s="25"/>
      <c r="C5" s="25"/>
      <c r="D5" s="25"/>
      <c r="E5" s="25"/>
      <c r="F5" s="25"/>
      <c r="G5" s="25"/>
      <c r="H5" s="25"/>
      <c r="I5" s="25"/>
    </row>
    <row r="6" spans="1:9" ht="12.75">
      <c r="A6" s="25"/>
      <c r="B6" s="25"/>
      <c r="C6" s="25"/>
      <c r="D6" s="25"/>
      <c r="E6" s="25"/>
      <c r="F6" s="25"/>
      <c r="G6" s="25"/>
      <c r="H6" s="25"/>
      <c r="I6" s="25"/>
    </row>
    <row r="7" spans="1:9" ht="12.75">
      <c r="A7" s="170" t="s">
        <v>294</v>
      </c>
      <c r="B7" s="170"/>
      <c r="C7" s="171"/>
      <c r="D7" s="171"/>
      <c r="E7" s="171"/>
      <c r="F7" s="171"/>
      <c r="G7" s="171"/>
      <c r="H7" s="171"/>
      <c r="I7" s="171"/>
    </row>
    <row r="8" spans="1:9" ht="12.75">
      <c r="A8" s="170" t="s">
        <v>267</v>
      </c>
      <c r="B8" s="170"/>
      <c r="C8" s="171"/>
      <c r="D8" s="171"/>
      <c r="E8" s="171"/>
      <c r="F8" s="171"/>
      <c r="G8" s="171"/>
      <c r="H8" s="171"/>
      <c r="I8" s="171"/>
    </row>
    <row r="9" spans="1:9" ht="12.75">
      <c r="A9" s="25"/>
      <c r="B9" s="25"/>
      <c r="C9" s="26"/>
      <c r="D9" s="26"/>
      <c r="E9" s="26"/>
      <c r="F9" s="26"/>
      <c r="G9" s="26"/>
      <c r="H9" s="26"/>
      <c r="I9" s="26"/>
    </row>
    <row r="10" spans="1:9" ht="12.75">
      <c r="A10" s="26"/>
      <c r="B10" s="26"/>
      <c r="C10" s="26"/>
      <c r="D10" s="26"/>
      <c r="E10" s="26"/>
      <c r="F10" s="26"/>
      <c r="G10" s="26"/>
      <c r="H10" s="26"/>
      <c r="I10" s="26"/>
    </row>
    <row r="11" spans="1:9" ht="12.75">
      <c r="A11" s="172" t="s">
        <v>266</v>
      </c>
      <c r="B11" s="173"/>
      <c r="C11" s="173"/>
      <c r="D11" s="173"/>
      <c r="E11" s="173"/>
      <c r="F11" s="173"/>
      <c r="G11" s="173"/>
      <c r="H11" s="173"/>
      <c r="I11" s="173"/>
    </row>
    <row r="12" spans="1:9" ht="12.75">
      <c r="A12" s="26"/>
      <c r="B12" s="26"/>
      <c r="C12" s="26"/>
      <c r="D12" s="26"/>
      <c r="E12" s="27"/>
      <c r="F12" s="27"/>
      <c r="G12" s="27"/>
      <c r="H12" s="27"/>
      <c r="I12" s="27"/>
    </row>
    <row r="13" spans="1:9" ht="12.75">
      <c r="A13" s="28"/>
      <c r="B13" s="28"/>
      <c r="C13" s="28"/>
      <c r="D13" s="28"/>
      <c r="E13" s="26"/>
      <c r="F13" s="26"/>
      <c r="G13" s="26"/>
      <c r="H13" s="26"/>
      <c r="I13" s="26"/>
    </row>
    <row r="14" spans="1:9" ht="15" customHeight="1">
      <c r="A14" s="174" t="s">
        <v>221</v>
      </c>
      <c r="B14" s="175"/>
      <c r="C14" s="176"/>
      <c r="D14" s="177" t="s">
        <v>200</v>
      </c>
      <c r="E14" s="175"/>
      <c r="F14" s="175"/>
      <c r="G14" s="175"/>
      <c r="H14" s="175"/>
      <c r="I14" s="178"/>
    </row>
    <row r="15" spans="1:9" ht="15" customHeight="1">
      <c r="A15" s="3">
        <v>1</v>
      </c>
      <c r="B15" s="3">
        <v>2</v>
      </c>
      <c r="C15" s="3">
        <v>3</v>
      </c>
      <c r="D15" s="24">
        <v>4</v>
      </c>
      <c r="E15" s="29">
        <v>5</v>
      </c>
      <c r="F15" s="29">
        <v>6</v>
      </c>
      <c r="G15" s="29">
        <v>7</v>
      </c>
      <c r="H15" s="29">
        <v>8</v>
      </c>
      <c r="I15" s="29">
        <v>9</v>
      </c>
    </row>
    <row r="16" spans="1:9" ht="36" customHeight="1">
      <c r="A16" s="1" t="s">
        <v>0</v>
      </c>
      <c r="B16" s="1" t="s">
        <v>50</v>
      </c>
      <c r="C16" s="1" t="s">
        <v>51</v>
      </c>
      <c r="D16" s="72" t="s">
        <v>269</v>
      </c>
      <c r="E16" s="14" t="s">
        <v>270</v>
      </c>
      <c r="F16" s="14" t="s">
        <v>238</v>
      </c>
      <c r="G16" s="72" t="s">
        <v>271</v>
      </c>
      <c r="H16" s="84" t="s">
        <v>272</v>
      </c>
      <c r="I16" s="83" t="s">
        <v>285</v>
      </c>
    </row>
    <row r="17" spans="1:9" ht="15" customHeight="1">
      <c r="A17" s="59" t="s">
        <v>116</v>
      </c>
      <c r="B17" s="63">
        <v>32</v>
      </c>
      <c r="C17" s="64" t="s">
        <v>212</v>
      </c>
      <c r="D17" s="129">
        <f>D18+D27+D72+D106</f>
        <v>1605449.9909090907</v>
      </c>
      <c r="E17" s="130">
        <f>E18+E27+E72+E106</f>
        <v>1880093</v>
      </c>
      <c r="F17" s="73">
        <f aca="true" t="shared" si="0" ref="F17:F29">(H17/E17)*100</f>
        <v>102.17834968802076</v>
      </c>
      <c r="G17" s="100">
        <f>G18+G27+G72+G106</f>
        <v>1645313.527272727</v>
      </c>
      <c r="H17" s="101">
        <f>H18+H27+H72+H106</f>
        <v>1921048</v>
      </c>
      <c r="I17" s="58"/>
    </row>
    <row r="18" spans="1:9" s="16" customFormat="1" ht="15" customHeight="1">
      <c r="A18" s="41" t="s">
        <v>117</v>
      </c>
      <c r="B18" s="41">
        <v>321</v>
      </c>
      <c r="C18" s="43" t="s">
        <v>213</v>
      </c>
      <c r="D18" s="131">
        <f>SUM(D19+D26)</f>
        <v>420738.69090909086</v>
      </c>
      <c r="E18" s="132">
        <f>SUM(E19+E26)</f>
        <v>423842</v>
      </c>
      <c r="F18" s="74">
        <f t="shared" si="0"/>
        <v>105.25384459303231</v>
      </c>
      <c r="G18" s="102">
        <f>SUM(G19+G26)</f>
        <v>443810.32727272727</v>
      </c>
      <c r="H18" s="103">
        <f>SUM(H19+H26)</f>
        <v>446110</v>
      </c>
      <c r="I18" s="53"/>
    </row>
    <row r="19" spans="1:9" ht="15" customHeight="1">
      <c r="A19" s="8" t="s">
        <v>118</v>
      </c>
      <c r="B19" s="8">
        <v>3211</v>
      </c>
      <c r="C19" s="9" t="s">
        <v>52</v>
      </c>
      <c r="D19" s="133">
        <f>SUM(D20:D25)</f>
        <v>415055.69090909086</v>
      </c>
      <c r="E19" s="134">
        <f>SUM(E20:E25)</f>
        <v>418159</v>
      </c>
      <c r="F19" s="75">
        <f t="shared" si="0"/>
        <v>104.43085046597108</v>
      </c>
      <c r="G19" s="104">
        <f>SUM(G20:G25)</f>
        <v>434387.32727272727</v>
      </c>
      <c r="H19" s="105">
        <f>SUM(H20:H25)</f>
        <v>436687</v>
      </c>
      <c r="I19" s="31" t="s">
        <v>18</v>
      </c>
    </row>
    <row r="20" spans="1:9" ht="15" customHeight="1">
      <c r="A20" s="69" t="s">
        <v>119</v>
      </c>
      <c r="B20" s="2"/>
      <c r="C20" s="66" t="s">
        <v>53</v>
      </c>
      <c r="D20" s="106">
        <v>34416</v>
      </c>
      <c r="E20" s="107">
        <v>34416</v>
      </c>
      <c r="F20" s="76">
        <f t="shared" si="0"/>
        <v>65.3765690376569</v>
      </c>
      <c r="G20" s="106">
        <f>H20</f>
        <v>22500</v>
      </c>
      <c r="H20" s="107">
        <v>22500</v>
      </c>
      <c r="I20" s="68" t="s">
        <v>235</v>
      </c>
    </row>
    <row r="21" spans="1:9" ht="15" customHeight="1">
      <c r="A21" s="69" t="s">
        <v>120</v>
      </c>
      <c r="B21" s="2"/>
      <c r="C21" s="66" t="s">
        <v>56</v>
      </c>
      <c r="D21" s="106">
        <f>E21</f>
        <v>3500</v>
      </c>
      <c r="E21" s="107">
        <v>3500</v>
      </c>
      <c r="F21" s="76">
        <f t="shared" si="0"/>
        <v>71.42857142857143</v>
      </c>
      <c r="G21" s="106">
        <f>H21</f>
        <v>2500</v>
      </c>
      <c r="H21" s="107">
        <v>2500</v>
      </c>
      <c r="I21" s="68" t="s">
        <v>235</v>
      </c>
    </row>
    <row r="22" spans="1:9" ht="15" customHeight="1">
      <c r="A22" s="69" t="s">
        <v>121</v>
      </c>
      <c r="B22" s="2"/>
      <c r="C22" s="66" t="s">
        <v>233</v>
      </c>
      <c r="D22" s="106">
        <f>E22</f>
        <v>358181</v>
      </c>
      <c r="E22" s="107">
        <v>358181</v>
      </c>
      <c r="F22" s="76">
        <f t="shared" si="0"/>
        <v>109.7727126787853</v>
      </c>
      <c r="G22" s="106">
        <f>H22</f>
        <v>393185</v>
      </c>
      <c r="H22" s="107">
        <v>393185</v>
      </c>
      <c r="I22" s="68" t="s">
        <v>235</v>
      </c>
    </row>
    <row r="23" spans="1:9" ht="15" customHeight="1">
      <c r="A23" s="69" t="s">
        <v>122</v>
      </c>
      <c r="B23" s="2"/>
      <c r="C23" s="66" t="s">
        <v>54</v>
      </c>
      <c r="D23" s="106">
        <f>E23/1.1</f>
        <v>10909.090909090908</v>
      </c>
      <c r="E23" s="107">
        <v>12000</v>
      </c>
      <c r="F23" s="76">
        <f t="shared" si="0"/>
        <v>107</v>
      </c>
      <c r="G23" s="106">
        <f>H23/1.1</f>
        <v>11672.727272727272</v>
      </c>
      <c r="H23" s="107">
        <v>12840</v>
      </c>
      <c r="I23" s="68" t="s">
        <v>235</v>
      </c>
    </row>
    <row r="24" spans="1:9" ht="15" customHeight="1">
      <c r="A24" s="69" t="s">
        <v>2</v>
      </c>
      <c r="B24" s="2"/>
      <c r="C24" s="66" t="s">
        <v>55</v>
      </c>
      <c r="D24" s="106">
        <f>E24/1.25</f>
        <v>8000</v>
      </c>
      <c r="E24" s="107">
        <v>10000</v>
      </c>
      <c r="F24" s="76">
        <f t="shared" si="0"/>
        <v>56.26</v>
      </c>
      <c r="G24" s="106">
        <f>H24/1.25</f>
        <v>4500.8</v>
      </c>
      <c r="H24" s="107">
        <v>5626</v>
      </c>
      <c r="I24" s="68" t="s">
        <v>235</v>
      </c>
    </row>
    <row r="25" spans="1:9" ht="15" customHeight="1">
      <c r="A25" s="69" t="s">
        <v>3</v>
      </c>
      <c r="B25" s="2"/>
      <c r="C25" s="66" t="s">
        <v>203</v>
      </c>
      <c r="D25" s="106">
        <f>E25/1.25</f>
        <v>49.6</v>
      </c>
      <c r="E25" s="107">
        <v>62</v>
      </c>
      <c r="F25" s="76">
        <f t="shared" si="0"/>
        <v>58.06451612903226</v>
      </c>
      <c r="G25" s="106">
        <f>H25/1.25</f>
        <v>28.8</v>
      </c>
      <c r="H25" s="107">
        <v>36</v>
      </c>
      <c r="I25" s="68" t="s">
        <v>235</v>
      </c>
    </row>
    <row r="26" spans="1:9" ht="15" customHeight="1">
      <c r="A26" s="8" t="s">
        <v>4</v>
      </c>
      <c r="B26" s="8">
        <v>3213</v>
      </c>
      <c r="C26" s="9" t="s">
        <v>180</v>
      </c>
      <c r="D26" s="133">
        <f>E26</f>
        <v>5683</v>
      </c>
      <c r="E26" s="134">
        <v>5683</v>
      </c>
      <c r="F26" s="75">
        <f t="shared" si="0"/>
        <v>165.81031145521732</v>
      </c>
      <c r="G26" s="104">
        <f>H26</f>
        <v>9423</v>
      </c>
      <c r="H26" s="105">
        <v>9423</v>
      </c>
      <c r="I26" s="31" t="s">
        <v>284</v>
      </c>
    </row>
    <row r="27" spans="1:9" s="16" customFormat="1" ht="15" customHeight="1">
      <c r="A27" s="41" t="s">
        <v>5</v>
      </c>
      <c r="B27" s="42">
        <v>322</v>
      </c>
      <c r="C27" s="43" t="s">
        <v>222</v>
      </c>
      <c r="D27" s="135">
        <f>SUM(D28+D37+D56+D60+D64+D71)</f>
        <v>313111.2</v>
      </c>
      <c r="E27" s="135">
        <f>SUM(E28+E37+E56+E60+E64+E71)</f>
        <v>391389</v>
      </c>
      <c r="F27" s="74">
        <f t="shared" si="0"/>
        <v>103.46024032356556</v>
      </c>
      <c r="G27" s="108">
        <f>SUM(G28+G37+G56+G60+G64+G71)</f>
        <v>323945.6</v>
      </c>
      <c r="H27" s="108">
        <f>SUM(H28+H37+H56+H60+H64+H71)</f>
        <v>404932</v>
      </c>
      <c r="I27" s="44"/>
    </row>
    <row r="28" spans="1:9" ht="15" customHeight="1">
      <c r="A28" s="8" t="s">
        <v>6</v>
      </c>
      <c r="B28" s="13">
        <v>3221</v>
      </c>
      <c r="C28" s="9" t="s">
        <v>17</v>
      </c>
      <c r="D28" s="136">
        <f>SUM(D29:D36)</f>
        <v>96117.6</v>
      </c>
      <c r="E28" s="134">
        <f>SUM(E29:E36)</f>
        <v>120147</v>
      </c>
      <c r="F28" s="75">
        <f t="shared" si="0"/>
        <v>93.67025393892482</v>
      </c>
      <c r="G28" s="109">
        <f>SUM(G29:G36)</f>
        <v>90033.6</v>
      </c>
      <c r="H28" s="105">
        <f>SUM(H29:H36)</f>
        <v>112542</v>
      </c>
      <c r="I28" s="31"/>
    </row>
    <row r="29" spans="1:9" ht="15" customHeight="1">
      <c r="A29" s="2" t="s">
        <v>7</v>
      </c>
      <c r="B29" s="10"/>
      <c r="C29" s="4" t="s">
        <v>57</v>
      </c>
      <c r="D29" s="137">
        <f>E29/1.25</f>
        <v>6789.6</v>
      </c>
      <c r="E29" s="138">
        <v>8487</v>
      </c>
      <c r="F29" s="77">
        <f t="shared" si="0"/>
        <v>100</v>
      </c>
      <c r="G29" s="110">
        <f>H29/1.25</f>
        <v>6789.6</v>
      </c>
      <c r="H29" s="111">
        <v>8487</v>
      </c>
      <c r="I29" s="31" t="s">
        <v>283</v>
      </c>
    </row>
    <row r="30" spans="1:9" ht="15" customHeight="1">
      <c r="A30" s="2" t="s">
        <v>16</v>
      </c>
      <c r="B30" s="10"/>
      <c r="C30" s="4" t="s">
        <v>114</v>
      </c>
      <c r="D30" s="137">
        <f aca="true" t="shared" si="1" ref="D30:D36">E30/1.25</f>
        <v>800</v>
      </c>
      <c r="E30" s="138">
        <v>1000</v>
      </c>
      <c r="F30" s="77">
        <f aca="true" t="shared" si="2" ref="F30:F38">(H30/E30)*100</f>
        <v>100</v>
      </c>
      <c r="G30" s="110">
        <f aca="true" t="shared" si="3" ref="G30:G36">H30/1.25</f>
        <v>800</v>
      </c>
      <c r="H30" s="111">
        <v>1000</v>
      </c>
      <c r="I30" s="31" t="s">
        <v>283</v>
      </c>
    </row>
    <row r="31" spans="1:9" ht="15" customHeight="1">
      <c r="A31" s="2" t="s">
        <v>8</v>
      </c>
      <c r="B31" s="10"/>
      <c r="C31" s="4" t="s">
        <v>58</v>
      </c>
      <c r="D31" s="137">
        <f t="shared" si="1"/>
        <v>4000</v>
      </c>
      <c r="E31" s="138">
        <v>5000</v>
      </c>
      <c r="F31" s="77">
        <f t="shared" si="2"/>
        <v>100</v>
      </c>
      <c r="G31" s="110">
        <f t="shared" si="3"/>
        <v>4000</v>
      </c>
      <c r="H31" s="111">
        <v>5000</v>
      </c>
      <c r="I31" s="31" t="s">
        <v>283</v>
      </c>
    </row>
    <row r="32" spans="1:9" ht="15" customHeight="1">
      <c r="A32" s="2" t="s">
        <v>9</v>
      </c>
      <c r="B32" s="10"/>
      <c r="C32" s="4" t="s">
        <v>59</v>
      </c>
      <c r="D32" s="137">
        <f t="shared" si="1"/>
        <v>16800</v>
      </c>
      <c r="E32" s="138">
        <v>21000</v>
      </c>
      <c r="F32" s="77">
        <f t="shared" si="2"/>
        <v>100</v>
      </c>
      <c r="G32" s="110">
        <f t="shared" si="3"/>
        <v>16800</v>
      </c>
      <c r="H32" s="111">
        <v>21000</v>
      </c>
      <c r="I32" s="31" t="s">
        <v>283</v>
      </c>
    </row>
    <row r="33" spans="1:9" ht="15" customHeight="1">
      <c r="A33" s="2" t="s">
        <v>10</v>
      </c>
      <c r="B33" s="10"/>
      <c r="C33" s="4" t="s">
        <v>60</v>
      </c>
      <c r="D33" s="137">
        <f t="shared" si="1"/>
        <v>9955.2</v>
      </c>
      <c r="E33" s="138">
        <v>12444</v>
      </c>
      <c r="F33" s="77">
        <f t="shared" si="2"/>
        <v>100</v>
      </c>
      <c r="G33" s="110">
        <f t="shared" si="3"/>
        <v>9955.2</v>
      </c>
      <c r="H33" s="111">
        <v>12444</v>
      </c>
      <c r="I33" s="31" t="s">
        <v>283</v>
      </c>
    </row>
    <row r="34" spans="1:9" ht="15" customHeight="1">
      <c r="A34" s="2" t="s">
        <v>11</v>
      </c>
      <c r="B34" s="10"/>
      <c r="C34" s="4" t="s">
        <v>61</v>
      </c>
      <c r="D34" s="137">
        <f t="shared" si="1"/>
        <v>12800</v>
      </c>
      <c r="E34" s="138">
        <v>16000</v>
      </c>
      <c r="F34" s="77">
        <f t="shared" si="2"/>
        <v>100</v>
      </c>
      <c r="G34" s="110">
        <f t="shared" si="3"/>
        <v>12800</v>
      </c>
      <c r="H34" s="111">
        <v>16000</v>
      </c>
      <c r="I34" s="31" t="s">
        <v>283</v>
      </c>
    </row>
    <row r="35" spans="1:9" ht="15" customHeight="1">
      <c r="A35" s="2" t="s">
        <v>12</v>
      </c>
      <c r="B35" s="10"/>
      <c r="C35" s="4" t="s">
        <v>66</v>
      </c>
      <c r="D35" s="137">
        <f t="shared" si="1"/>
        <v>7332.8</v>
      </c>
      <c r="E35" s="138">
        <v>9166</v>
      </c>
      <c r="F35" s="77">
        <f t="shared" si="2"/>
        <v>100</v>
      </c>
      <c r="G35" s="110">
        <f t="shared" si="3"/>
        <v>7332.8</v>
      </c>
      <c r="H35" s="111">
        <v>9166</v>
      </c>
      <c r="I35" s="31" t="s">
        <v>283</v>
      </c>
    </row>
    <row r="36" spans="1:9" ht="15" customHeight="1">
      <c r="A36" s="2" t="s">
        <v>13</v>
      </c>
      <c r="B36" s="10"/>
      <c r="C36" s="4" t="s">
        <v>63</v>
      </c>
      <c r="D36" s="137">
        <f t="shared" si="1"/>
        <v>37640</v>
      </c>
      <c r="E36" s="138">
        <v>47050</v>
      </c>
      <c r="F36" s="77">
        <f t="shared" si="2"/>
        <v>83.83634431455897</v>
      </c>
      <c r="G36" s="110">
        <f t="shared" si="3"/>
        <v>31556</v>
      </c>
      <c r="H36" s="111">
        <v>39445</v>
      </c>
      <c r="I36" s="31" t="s">
        <v>283</v>
      </c>
    </row>
    <row r="37" spans="1:9" s="16" customFormat="1" ht="15" customHeight="1">
      <c r="A37" s="8" t="s">
        <v>19</v>
      </c>
      <c r="B37" s="13">
        <v>3222</v>
      </c>
      <c r="C37" s="9" t="s">
        <v>183</v>
      </c>
      <c r="D37" s="136">
        <f>SUM(D38:D55)</f>
        <v>108360</v>
      </c>
      <c r="E37" s="134">
        <f>SUM(E38:E55)</f>
        <v>135450</v>
      </c>
      <c r="F37" s="75">
        <f t="shared" si="2"/>
        <v>98.73827980804725</v>
      </c>
      <c r="G37" s="109">
        <f>SUM(G38:G55)</f>
        <v>106992.8</v>
      </c>
      <c r="H37" s="105">
        <f>SUM(H38:H55)</f>
        <v>133741</v>
      </c>
      <c r="I37" s="32"/>
    </row>
    <row r="38" spans="1:9" s="16" customFormat="1" ht="15" customHeight="1">
      <c r="A38" s="8" t="s">
        <v>20</v>
      </c>
      <c r="B38" s="13"/>
      <c r="C38" s="9" t="s">
        <v>240</v>
      </c>
      <c r="D38" s="137">
        <f>E38/1.25</f>
        <v>4400</v>
      </c>
      <c r="E38" s="138">
        <v>5500</v>
      </c>
      <c r="F38" s="77">
        <f t="shared" si="2"/>
        <v>100</v>
      </c>
      <c r="G38" s="110">
        <f>H38/1.25</f>
        <v>4400</v>
      </c>
      <c r="H38" s="111">
        <v>5500</v>
      </c>
      <c r="I38" s="31" t="s">
        <v>283</v>
      </c>
    </row>
    <row r="39" spans="1:9" s="16" customFormat="1" ht="15" customHeight="1">
      <c r="A39" s="8" t="s">
        <v>21</v>
      </c>
      <c r="B39" s="13"/>
      <c r="C39" s="9" t="s">
        <v>241</v>
      </c>
      <c r="D39" s="137">
        <f aca="true" t="shared" si="4" ref="D39:D55">E39/1.25</f>
        <v>31200</v>
      </c>
      <c r="E39" s="138">
        <v>39000</v>
      </c>
      <c r="F39" s="77">
        <f aca="true" t="shared" si="5" ref="F39:F54">(H39/E39)*100</f>
        <v>95.61794871794872</v>
      </c>
      <c r="G39" s="110">
        <f>H39/1.25</f>
        <v>29832.8</v>
      </c>
      <c r="H39" s="111">
        <v>37291</v>
      </c>
      <c r="I39" s="31" t="s">
        <v>283</v>
      </c>
    </row>
    <row r="40" spans="1:9" s="16" customFormat="1" ht="15" customHeight="1">
      <c r="A40" s="8" t="s">
        <v>22</v>
      </c>
      <c r="B40" s="13"/>
      <c r="C40" s="9" t="s">
        <v>242</v>
      </c>
      <c r="D40" s="137">
        <f t="shared" si="4"/>
        <v>4000</v>
      </c>
      <c r="E40" s="138">
        <v>5000</v>
      </c>
      <c r="F40" s="77">
        <f t="shared" si="5"/>
        <v>100</v>
      </c>
      <c r="G40" s="110">
        <f aca="true" t="shared" si="6" ref="G40:G55">H40/1.25</f>
        <v>4000</v>
      </c>
      <c r="H40" s="111">
        <v>5000</v>
      </c>
      <c r="I40" s="31" t="s">
        <v>283</v>
      </c>
    </row>
    <row r="41" spans="1:9" s="16" customFormat="1" ht="15" customHeight="1">
      <c r="A41" s="8" t="s">
        <v>23</v>
      </c>
      <c r="B41" s="13"/>
      <c r="C41" s="9" t="s">
        <v>243</v>
      </c>
      <c r="D41" s="137">
        <f t="shared" si="4"/>
        <v>3200</v>
      </c>
      <c r="E41" s="138">
        <v>4000</v>
      </c>
      <c r="F41" s="77">
        <f t="shared" si="5"/>
        <v>100</v>
      </c>
      <c r="G41" s="110">
        <f t="shared" si="6"/>
        <v>3200</v>
      </c>
      <c r="H41" s="111">
        <v>4000</v>
      </c>
      <c r="I41" s="31" t="s">
        <v>283</v>
      </c>
    </row>
    <row r="42" spans="1:9" s="16" customFormat="1" ht="15" customHeight="1">
      <c r="A42" s="8" t="s">
        <v>24</v>
      </c>
      <c r="B42" s="13"/>
      <c r="C42" s="9" t="s">
        <v>244</v>
      </c>
      <c r="D42" s="137">
        <f t="shared" si="4"/>
        <v>8000</v>
      </c>
      <c r="E42" s="138">
        <v>10000</v>
      </c>
      <c r="F42" s="77">
        <f t="shared" si="5"/>
        <v>100</v>
      </c>
      <c r="G42" s="110">
        <f t="shared" si="6"/>
        <v>8000</v>
      </c>
      <c r="H42" s="111">
        <v>10000</v>
      </c>
      <c r="I42" s="31" t="s">
        <v>283</v>
      </c>
    </row>
    <row r="43" spans="1:9" s="16" customFormat="1" ht="15" customHeight="1">
      <c r="A43" s="8" t="s">
        <v>25</v>
      </c>
      <c r="B43" s="13"/>
      <c r="C43" s="9" t="s">
        <v>245</v>
      </c>
      <c r="D43" s="137">
        <f t="shared" si="4"/>
        <v>20588.8</v>
      </c>
      <c r="E43" s="138">
        <v>25736</v>
      </c>
      <c r="F43" s="77">
        <f t="shared" si="5"/>
        <v>100</v>
      </c>
      <c r="G43" s="110">
        <f t="shared" si="6"/>
        <v>20588.8</v>
      </c>
      <c r="H43" s="111">
        <v>25736</v>
      </c>
      <c r="I43" s="31" t="s">
        <v>283</v>
      </c>
    </row>
    <row r="44" spans="1:9" s="16" customFormat="1" ht="15" customHeight="1">
      <c r="A44" s="8" t="s">
        <v>26</v>
      </c>
      <c r="B44" s="13"/>
      <c r="C44" s="9" t="s">
        <v>246</v>
      </c>
      <c r="D44" s="137">
        <f t="shared" si="4"/>
        <v>2800</v>
      </c>
      <c r="E44" s="138">
        <v>3500</v>
      </c>
      <c r="F44" s="77">
        <f t="shared" si="5"/>
        <v>100</v>
      </c>
      <c r="G44" s="110">
        <f t="shared" si="6"/>
        <v>2800</v>
      </c>
      <c r="H44" s="111">
        <v>3500</v>
      </c>
      <c r="I44" s="31" t="s">
        <v>283</v>
      </c>
    </row>
    <row r="45" spans="1:9" s="16" customFormat="1" ht="15" customHeight="1">
      <c r="A45" s="8" t="s">
        <v>27</v>
      </c>
      <c r="B45" s="13"/>
      <c r="C45" s="9" t="s">
        <v>247</v>
      </c>
      <c r="D45" s="137">
        <f t="shared" si="4"/>
        <v>1840</v>
      </c>
      <c r="E45" s="138">
        <v>2300</v>
      </c>
      <c r="F45" s="77">
        <f t="shared" si="5"/>
        <v>100</v>
      </c>
      <c r="G45" s="110">
        <f t="shared" si="6"/>
        <v>1840</v>
      </c>
      <c r="H45" s="111">
        <v>2300</v>
      </c>
      <c r="I45" s="31" t="s">
        <v>283</v>
      </c>
    </row>
    <row r="46" spans="1:9" s="16" customFormat="1" ht="15" customHeight="1">
      <c r="A46" s="8" t="s">
        <v>14</v>
      </c>
      <c r="B46" s="13"/>
      <c r="C46" s="9" t="s">
        <v>248</v>
      </c>
      <c r="D46" s="137">
        <f t="shared" si="4"/>
        <v>5040</v>
      </c>
      <c r="E46" s="138">
        <v>6300</v>
      </c>
      <c r="F46" s="77">
        <f t="shared" si="5"/>
        <v>100</v>
      </c>
      <c r="G46" s="110">
        <f t="shared" si="6"/>
        <v>5040</v>
      </c>
      <c r="H46" s="111">
        <v>6300</v>
      </c>
      <c r="I46" s="31" t="s">
        <v>283</v>
      </c>
    </row>
    <row r="47" spans="1:9" s="16" customFormat="1" ht="15" customHeight="1">
      <c r="A47" s="8" t="s">
        <v>28</v>
      </c>
      <c r="B47" s="13"/>
      <c r="C47" s="9" t="s">
        <v>249</v>
      </c>
      <c r="D47" s="137">
        <f t="shared" si="4"/>
        <v>8720</v>
      </c>
      <c r="E47" s="138">
        <v>10900</v>
      </c>
      <c r="F47" s="77">
        <f t="shared" si="5"/>
        <v>100</v>
      </c>
      <c r="G47" s="110">
        <f t="shared" si="6"/>
        <v>8720</v>
      </c>
      <c r="H47" s="111">
        <v>10900</v>
      </c>
      <c r="I47" s="31" t="s">
        <v>283</v>
      </c>
    </row>
    <row r="48" spans="1:9" s="16" customFormat="1" ht="15" customHeight="1">
      <c r="A48" s="8" t="s">
        <v>29</v>
      </c>
      <c r="B48" s="13"/>
      <c r="C48" s="9" t="s">
        <v>250</v>
      </c>
      <c r="D48" s="137">
        <f t="shared" si="4"/>
        <v>8400</v>
      </c>
      <c r="E48" s="138">
        <v>10500</v>
      </c>
      <c r="F48" s="77">
        <f t="shared" si="5"/>
        <v>100</v>
      </c>
      <c r="G48" s="110">
        <f t="shared" si="6"/>
        <v>8400</v>
      </c>
      <c r="H48" s="111">
        <v>10500</v>
      </c>
      <c r="I48" s="31" t="s">
        <v>283</v>
      </c>
    </row>
    <row r="49" spans="1:9" s="16" customFormat="1" ht="15" customHeight="1">
      <c r="A49" s="8" t="s">
        <v>30</v>
      </c>
      <c r="B49" s="13"/>
      <c r="C49" s="9" t="s">
        <v>251</v>
      </c>
      <c r="D49" s="137">
        <f t="shared" si="4"/>
        <v>1040</v>
      </c>
      <c r="E49" s="138">
        <v>1300</v>
      </c>
      <c r="F49" s="77">
        <f t="shared" si="5"/>
        <v>100</v>
      </c>
      <c r="G49" s="110">
        <f t="shared" si="6"/>
        <v>1040</v>
      </c>
      <c r="H49" s="111">
        <v>1300</v>
      </c>
      <c r="I49" s="31" t="s">
        <v>283</v>
      </c>
    </row>
    <row r="50" spans="1:9" s="16" customFormat="1" ht="15" customHeight="1">
      <c r="A50" s="8" t="s">
        <v>31</v>
      </c>
      <c r="B50" s="13"/>
      <c r="C50" s="9" t="s">
        <v>252</v>
      </c>
      <c r="D50" s="137">
        <f t="shared" si="4"/>
        <v>480</v>
      </c>
      <c r="E50" s="138">
        <v>600</v>
      </c>
      <c r="F50" s="77">
        <f t="shared" si="5"/>
        <v>100</v>
      </c>
      <c r="G50" s="110">
        <f t="shared" si="6"/>
        <v>480</v>
      </c>
      <c r="H50" s="111">
        <v>600</v>
      </c>
      <c r="I50" s="31" t="s">
        <v>283</v>
      </c>
    </row>
    <row r="51" spans="1:9" s="16" customFormat="1" ht="15" customHeight="1">
      <c r="A51" s="8" t="s">
        <v>32</v>
      </c>
      <c r="B51" s="13"/>
      <c r="C51" s="9" t="s">
        <v>253</v>
      </c>
      <c r="D51" s="137">
        <f t="shared" si="4"/>
        <v>3600</v>
      </c>
      <c r="E51" s="138">
        <v>4500</v>
      </c>
      <c r="F51" s="77">
        <f t="shared" si="5"/>
        <v>100</v>
      </c>
      <c r="G51" s="110">
        <f t="shared" si="6"/>
        <v>3600</v>
      </c>
      <c r="H51" s="111">
        <v>4500</v>
      </c>
      <c r="I51" s="31" t="s">
        <v>283</v>
      </c>
    </row>
    <row r="52" spans="1:9" s="16" customFormat="1" ht="15" customHeight="1">
      <c r="A52" s="8" t="s">
        <v>33</v>
      </c>
      <c r="B52" s="13"/>
      <c r="C52" s="9" t="s">
        <v>254</v>
      </c>
      <c r="D52" s="137">
        <f t="shared" si="4"/>
        <v>1200</v>
      </c>
      <c r="E52" s="138">
        <v>1500</v>
      </c>
      <c r="F52" s="77">
        <f t="shared" si="5"/>
        <v>100</v>
      </c>
      <c r="G52" s="110">
        <f t="shared" si="6"/>
        <v>1200</v>
      </c>
      <c r="H52" s="111">
        <v>1500</v>
      </c>
      <c r="I52" s="31" t="s">
        <v>283</v>
      </c>
    </row>
    <row r="53" spans="1:9" s="16" customFormat="1" ht="15" customHeight="1">
      <c r="A53" s="8" t="s">
        <v>34</v>
      </c>
      <c r="B53" s="13"/>
      <c r="C53" s="9" t="s">
        <v>255</v>
      </c>
      <c r="D53" s="137">
        <f t="shared" si="4"/>
        <v>2400</v>
      </c>
      <c r="E53" s="138">
        <v>3000</v>
      </c>
      <c r="F53" s="77">
        <f t="shared" si="5"/>
        <v>100</v>
      </c>
      <c r="G53" s="110">
        <f t="shared" si="6"/>
        <v>2400</v>
      </c>
      <c r="H53" s="111">
        <v>3000</v>
      </c>
      <c r="I53" s="31" t="s">
        <v>283</v>
      </c>
    </row>
    <row r="54" spans="1:9" s="16" customFormat="1" ht="15" customHeight="1">
      <c r="A54" s="8" t="s">
        <v>35</v>
      </c>
      <c r="B54" s="13"/>
      <c r="C54" s="9" t="s">
        <v>256</v>
      </c>
      <c r="D54" s="137">
        <f t="shared" si="4"/>
        <v>491.2</v>
      </c>
      <c r="E54" s="138">
        <v>614</v>
      </c>
      <c r="F54" s="77">
        <f t="shared" si="5"/>
        <v>100</v>
      </c>
      <c r="G54" s="110">
        <f t="shared" si="6"/>
        <v>491.2</v>
      </c>
      <c r="H54" s="111">
        <v>614</v>
      </c>
      <c r="I54" s="31" t="s">
        <v>283</v>
      </c>
    </row>
    <row r="55" spans="1:9" s="15" customFormat="1" ht="15" customHeight="1">
      <c r="A55" s="2" t="s">
        <v>36</v>
      </c>
      <c r="B55" s="10"/>
      <c r="C55" s="4" t="s">
        <v>115</v>
      </c>
      <c r="D55" s="137">
        <f t="shared" si="4"/>
        <v>960</v>
      </c>
      <c r="E55" s="138">
        <v>1200</v>
      </c>
      <c r="F55" s="77">
        <f aca="true" t="shared" si="7" ref="F55:F64">(H55/E55)*100</f>
        <v>100</v>
      </c>
      <c r="G55" s="110">
        <f t="shared" si="6"/>
        <v>960</v>
      </c>
      <c r="H55" s="111">
        <v>1200</v>
      </c>
      <c r="I55" s="31" t="s">
        <v>283</v>
      </c>
    </row>
    <row r="56" spans="1:9" s="16" customFormat="1" ht="15" customHeight="1">
      <c r="A56" s="8" t="s">
        <v>37</v>
      </c>
      <c r="B56" s="13">
        <v>3223</v>
      </c>
      <c r="C56" s="9" t="s">
        <v>184</v>
      </c>
      <c r="D56" s="136">
        <f>SUM(D57:D59)</f>
        <v>51569.6</v>
      </c>
      <c r="E56" s="134">
        <f>SUM(E57:E59)</f>
        <v>64462</v>
      </c>
      <c r="F56" s="75">
        <f t="shared" si="7"/>
        <v>119.27957556389812</v>
      </c>
      <c r="G56" s="109">
        <f>SUM(G57:G59)</f>
        <v>61512</v>
      </c>
      <c r="H56" s="105">
        <f>SUM(H57:H59)</f>
        <v>76890</v>
      </c>
      <c r="I56" s="32"/>
    </row>
    <row r="57" spans="1:9" s="15" customFormat="1" ht="15" customHeight="1">
      <c r="A57" s="2" t="s">
        <v>38</v>
      </c>
      <c r="B57" s="10"/>
      <c r="C57" s="4" t="s">
        <v>64</v>
      </c>
      <c r="D57" s="137">
        <f>E57/1.25</f>
        <v>19200</v>
      </c>
      <c r="E57" s="138">
        <v>24000</v>
      </c>
      <c r="F57" s="77">
        <f t="shared" si="7"/>
        <v>134.95833333333334</v>
      </c>
      <c r="G57" s="110">
        <f>H57/1.25</f>
        <v>25912</v>
      </c>
      <c r="H57" s="111">
        <v>32390</v>
      </c>
      <c r="I57" s="31" t="s">
        <v>284</v>
      </c>
    </row>
    <row r="58" spans="1:9" s="15" customFormat="1" ht="15" customHeight="1">
      <c r="A58" s="2" t="s">
        <v>39</v>
      </c>
      <c r="B58" s="10"/>
      <c r="C58" s="4" t="s">
        <v>65</v>
      </c>
      <c r="D58" s="137">
        <f>E58/1.25</f>
        <v>2109.6</v>
      </c>
      <c r="E58" s="138">
        <v>2637</v>
      </c>
      <c r="F58" s="77">
        <f t="shared" si="7"/>
        <v>170.64846416382252</v>
      </c>
      <c r="G58" s="110">
        <f>H58/1.25</f>
        <v>3600</v>
      </c>
      <c r="H58" s="111">
        <v>4500</v>
      </c>
      <c r="I58" s="31" t="s">
        <v>284</v>
      </c>
    </row>
    <row r="59" spans="1:9" s="15" customFormat="1" ht="15" customHeight="1">
      <c r="A59" s="2" t="s">
        <v>40</v>
      </c>
      <c r="B59" s="10"/>
      <c r="C59" s="4" t="s">
        <v>67</v>
      </c>
      <c r="D59" s="137">
        <f>E59/1.25</f>
        <v>30260</v>
      </c>
      <c r="E59" s="138">
        <v>37825</v>
      </c>
      <c r="F59" s="77">
        <f t="shared" si="7"/>
        <v>105.75016523463319</v>
      </c>
      <c r="G59" s="110">
        <f>H59/1.25</f>
        <v>32000</v>
      </c>
      <c r="H59" s="111">
        <v>40000</v>
      </c>
      <c r="I59" s="31" t="s">
        <v>284</v>
      </c>
    </row>
    <row r="60" spans="1:9" s="16" customFormat="1" ht="15" customHeight="1">
      <c r="A60" s="8" t="s">
        <v>41</v>
      </c>
      <c r="B60" s="13">
        <v>3224</v>
      </c>
      <c r="C60" s="9" t="s">
        <v>223</v>
      </c>
      <c r="D60" s="136">
        <f>SUM(D61:D63)</f>
        <v>19116</v>
      </c>
      <c r="E60" s="134">
        <f>SUM(E61:E63)</f>
        <v>23895</v>
      </c>
      <c r="F60" s="75">
        <f t="shared" si="7"/>
        <v>156.6520192508893</v>
      </c>
      <c r="G60" s="109">
        <f>SUM(G61:G63)</f>
        <v>29945.6</v>
      </c>
      <c r="H60" s="105">
        <f>SUM(H61:H63)</f>
        <v>37432</v>
      </c>
      <c r="I60" s="32"/>
    </row>
    <row r="61" spans="1:9" ht="15" customHeight="1">
      <c r="A61" s="2" t="s">
        <v>42</v>
      </c>
      <c r="B61" s="2"/>
      <c r="C61" s="35" t="s">
        <v>68</v>
      </c>
      <c r="D61" s="137">
        <f>E61/1.25</f>
        <v>10679.2</v>
      </c>
      <c r="E61" s="138">
        <v>13349</v>
      </c>
      <c r="F61" s="77">
        <f t="shared" si="7"/>
        <v>183.53434714210803</v>
      </c>
      <c r="G61" s="110">
        <f>H61/1.25</f>
        <v>19600</v>
      </c>
      <c r="H61" s="111">
        <v>24500</v>
      </c>
      <c r="I61" s="31" t="s">
        <v>283</v>
      </c>
    </row>
    <row r="62" spans="1:9" ht="15" customHeight="1">
      <c r="A62" s="2" t="s">
        <v>43</v>
      </c>
      <c r="B62" s="2"/>
      <c r="C62" s="35" t="s">
        <v>69</v>
      </c>
      <c r="D62" s="137">
        <f>E62/1.25</f>
        <v>7920</v>
      </c>
      <c r="E62" s="138">
        <v>9900</v>
      </c>
      <c r="F62" s="77">
        <f t="shared" si="7"/>
        <v>100</v>
      </c>
      <c r="G62" s="110">
        <f>H62/1.25</f>
        <v>7920</v>
      </c>
      <c r="H62" s="111">
        <v>9900</v>
      </c>
      <c r="I62" s="31" t="s">
        <v>283</v>
      </c>
    </row>
    <row r="63" spans="1:9" ht="15" customHeight="1">
      <c r="A63" s="2" t="s">
        <v>44</v>
      </c>
      <c r="B63" s="2"/>
      <c r="C63" s="35" t="s">
        <v>70</v>
      </c>
      <c r="D63" s="137">
        <f>E63/1.25</f>
        <v>516.8</v>
      </c>
      <c r="E63" s="138">
        <v>646</v>
      </c>
      <c r="F63" s="77">
        <f t="shared" si="7"/>
        <v>469.3498452012384</v>
      </c>
      <c r="G63" s="110">
        <f>H63/1.25</f>
        <v>2425.6</v>
      </c>
      <c r="H63" s="111">
        <v>3032</v>
      </c>
      <c r="I63" s="31" t="s">
        <v>283</v>
      </c>
    </row>
    <row r="64" spans="1:9" s="16" customFormat="1" ht="15" customHeight="1">
      <c r="A64" s="8" t="s">
        <v>47</v>
      </c>
      <c r="B64" s="8">
        <v>3225</v>
      </c>
      <c r="C64" s="36" t="s">
        <v>71</v>
      </c>
      <c r="D64" s="136">
        <f>SUM(D65:D70)</f>
        <v>27956</v>
      </c>
      <c r="E64" s="134">
        <f>SUM(E65:E70)</f>
        <v>34945</v>
      </c>
      <c r="F64" s="75">
        <f t="shared" si="7"/>
        <v>89.03133495492918</v>
      </c>
      <c r="G64" s="109">
        <f>SUM(G65:G70)</f>
        <v>24889.600000000002</v>
      </c>
      <c r="H64" s="105">
        <f>SUM(H65:H70)</f>
        <v>31112</v>
      </c>
      <c r="I64" s="32"/>
    </row>
    <row r="65" spans="1:9" s="15" customFormat="1" ht="15" customHeight="1">
      <c r="A65" s="2" t="s">
        <v>45</v>
      </c>
      <c r="B65" s="2"/>
      <c r="C65" s="35" t="s">
        <v>111</v>
      </c>
      <c r="D65" s="137">
        <f aca="true" t="shared" si="8" ref="D65:D71">E65/1.25</f>
        <v>4480</v>
      </c>
      <c r="E65" s="138">
        <v>5600</v>
      </c>
      <c r="F65" s="77">
        <f aca="true" t="shared" si="9" ref="F65:F71">(H65/E65)*100</f>
        <v>36.76785714285714</v>
      </c>
      <c r="G65" s="110">
        <f>H65/1.25</f>
        <v>1647.2</v>
      </c>
      <c r="H65" s="111">
        <v>2059</v>
      </c>
      <c r="I65" s="31" t="s">
        <v>283</v>
      </c>
    </row>
    <row r="66" spans="1:9" s="15" customFormat="1" ht="15" customHeight="1">
      <c r="A66" s="89" t="s">
        <v>48</v>
      </c>
      <c r="B66" s="2"/>
      <c r="C66" s="35" t="s">
        <v>110</v>
      </c>
      <c r="D66" s="137">
        <f t="shared" si="8"/>
        <v>0</v>
      </c>
      <c r="E66" s="138">
        <v>0</v>
      </c>
      <c r="F66" s="77" t="e">
        <f t="shared" si="9"/>
        <v>#DIV/0!</v>
      </c>
      <c r="G66" s="110">
        <f aca="true" t="shared" si="10" ref="G66:G71">H66/1.25</f>
        <v>0</v>
      </c>
      <c r="H66" s="111">
        <v>0</v>
      </c>
      <c r="I66" s="31" t="s">
        <v>283</v>
      </c>
    </row>
    <row r="67" spans="1:9" s="15" customFormat="1" ht="15" customHeight="1">
      <c r="A67" s="89" t="s">
        <v>49</v>
      </c>
      <c r="B67" s="2"/>
      <c r="C67" s="35" t="s">
        <v>260</v>
      </c>
      <c r="D67" s="137">
        <f t="shared" si="8"/>
        <v>10676</v>
      </c>
      <c r="E67" s="138">
        <v>13345</v>
      </c>
      <c r="F67" s="77">
        <f t="shared" si="9"/>
        <v>165.2529037092544</v>
      </c>
      <c r="G67" s="110">
        <f t="shared" si="10"/>
        <v>17642.4</v>
      </c>
      <c r="H67" s="111">
        <v>22053</v>
      </c>
      <c r="I67" s="31" t="s">
        <v>283</v>
      </c>
    </row>
    <row r="68" spans="1:9" s="15" customFormat="1" ht="15" customHeight="1">
      <c r="A68" s="89" t="s">
        <v>123</v>
      </c>
      <c r="B68" s="2"/>
      <c r="C68" s="35" t="s">
        <v>259</v>
      </c>
      <c r="D68" s="137">
        <f t="shared" si="8"/>
        <v>8000</v>
      </c>
      <c r="E68" s="138">
        <v>10000</v>
      </c>
      <c r="F68" s="77">
        <f t="shared" si="9"/>
        <v>10</v>
      </c>
      <c r="G68" s="110">
        <f t="shared" si="10"/>
        <v>800</v>
      </c>
      <c r="H68" s="111">
        <v>1000</v>
      </c>
      <c r="I68" s="31" t="s">
        <v>283</v>
      </c>
    </row>
    <row r="69" spans="1:9" s="15" customFormat="1" ht="15" customHeight="1">
      <c r="A69" s="89" t="s">
        <v>124</v>
      </c>
      <c r="B69" s="2"/>
      <c r="C69" s="35" t="s">
        <v>112</v>
      </c>
      <c r="D69" s="137">
        <f t="shared" si="8"/>
        <v>800</v>
      </c>
      <c r="E69" s="138">
        <v>1000</v>
      </c>
      <c r="F69" s="77">
        <f t="shared" si="9"/>
        <v>100</v>
      </c>
      <c r="G69" s="110">
        <f t="shared" si="10"/>
        <v>800</v>
      </c>
      <c r="H69" s="111">
        <v>1000</v>
      </c>
      <c r="I69" s="31" t="s">
        <v>283</v>
      </c>
    </row>
    <row r="70" spans="1:9" s="15" customFormat="1" ht="15" customHeight="1">
      <c r="A70" s="89" t="s">
        <v>125</v>
      </c>
      <c r="B70" s="10"/>
      <c r="C70" s="35" t="s">
        <v>113</v>
      </c>
      <c r="D70" s="137">
        <f t="shared" si="8"/>
        <v>4000</v>
      </c>
      <c r="E70" s="138">
        <v>5000</v>
      </c>
      <c r="F70" s="77">
        <f>(H70/E70)*100</f>
        <v>100</v>
      </c>
      <c r="G70" s="110">
        <f t="shared" si="10"/>
        <v>4000</v>
      </c>
      <c r="H70" s="111">
        <v>5000</v>
      </c>
      <c r="I70" s="31" t="s">
        <v>283</v>
      </c>
    </row>
    <row r="71" spans="1:9" s="15" customFormat="1" ht="15" customHeight="1">
      <c r="A71" s="89" t="s">
        <v>126</v>
      </c>
      <c r="B71" s="88">
        <v>3227</v>
      </c>
      <c r="C71" s="9" t="s">
        <v>62</v>
      </c>
      <c r="D71" s="133">
        <f t="shared" si="8"/>
        <v>9992</v>
      </c>
      <c r="E71" s="134">
        <v>12490</v>
      </c>
      <c r="F71" s="75">
        <f t="shared" si="9"/>
        <v>105.80464371497197</v>
      </c>
      <c r="G71" s="110">
        <f t="shared" si="10"/>
        <v>10572</v>
      </c>
      <c r="H71" s="105">
        <v>13215</v>
      </c>
      <c r="I71" s="32" t="s">
        <v>283</v>
      </c>
    </row>
    <row r="72" spans="1:9" s="16" customFormat="1" ht="15" customHeight="1">
      <c r="A72" s="41" t="s">
        <v>127</v>
      </c>
      <c r="B72" s="41">
        <v>323</v>
      </c>
      <c r="C72" s="54" t="s">
        <v>185</v>
      </c>
      <c r="D72" s="139">
        <f>SUM(D73+D78+D82+D85+D90+D94+D98+D99)</f>
        <v>793774.2000000001</v>
      </c>
      <c r="E72" s="135">
        <f>SUM(E73+E78+E82+E85+E90+E94+E98+E99)</f>
        <v>978521</v>
      </c>
      <c r="F72" s="74">
        <f aca="true" t="shared" si="11" ref="F72:F99">(H72/E72)*100</f>
        <v>102.73136703249087</v>
      </c>
      <c r="G72" s="112">
        <f>SUM(G73+G78+G82+G85+G90+G94+G98+G99)</f>
        <v>817269.7999999999</v>
      </c>
      <c r="H72" s="108">
        <f>SUM(H73+H78+H82+H85+H90+H94+H98+H99)</f>
        <v>1005248</v>
      </c>
      <c r="I72" s="44"/>
    </row>
    <row r="73" spans="1:9" s="16" customFormat="1" ht="15" customHeight="1">
      <c r="A73" s="8" t="s">
        <v>128</v>
      </c>
      <c r="B73" s="17">
        <v>3231</v>
      </c>
      <c r="C73" s="18" t="s">
        <v>73</v>
      </c>
      <c r="D73" s="140">
        <f>SUM(D74:D77)</f>
        <v>658534.4</v>
      </c>
      <c r="E73" s="134">
        <f>SUM(E74:E77)</f>
        <v>823168</v>
      </c>
      <c r="F73" s="75">
        <f t="shared" si="11"/>
        <v>104.21566436013062</v>
      </c>
      <c r="G73" s="113">
        <f>SUM(G74:G77)</f>
        <v>686296</v>
      </c>
      <c r="H73" s="105">
        <f>SUM(H74:H77)</f>
        <v>857870</v>
      </c>
      <c r="I73" s="32"/>
    </row>
    <row r="74" spans="1:9" s="16" customFormat="1" ht="15" customHeight="1">
      <c r="A74" s="8" t="s">
        <v>129</v>
      </c>
      <c r="B74" s="17"/>
      <c r="C74" s="6" t="s">
        <v>229</v>
      </c>
      <c r="D74" s="141">
        <f>E74/1.25</f>
        <v>632448</v>
      </c>
      <c r="E74" s="138">
        <v>790560</v>
      </c>
      <c r="F74" s="77">
        <f t="shared" si="11"/>
        <v>104.8437816231532</v>
      </c>
      <c r="G74" s="114">
        <f>H74/1.25</f>
        <v>663082.4</v>
      </c>
      <c r="H74" s="111">
        <v>828853</v>
      </c>
      <c r="I74" s="33" t="s">
        <v>279</v>
      </c>
    </row>
    <row r="75" spans="1:9" s="15" customFormat="1" ht="15" customHeight="1">
      <c r="A75" s="2" t="s">
        <v>130</v>
      </c>
      <c r="B75" s="11"/>
      <c r="C75" s="6" t="s">
        <v>74</v>
      </c>
      <c r="D75" s="141">
        <f>E75/1.25</f>
        <v>13008.8</v>
      </c>
      <c r="E75" s="138">
        <v>16261</v>
      </c>
      <c r="F75" s="77">
        <f t="shared" si="11"/>
        <v>105.87909722649285</v>
      </c>
      <c r="G75" s="114">
        <f>H75/1.25</f>
        <v>13773.6</v>
      </c>
      <c r="H75" s="111">
        <v>17217</v>
      </c>
      <c r="I75" s="31" t="s">
        <v>284</v>
      </c>
    </row>
    <row r="76" spans="1:9" ht="15" customHeight="1">
      <c r="A76" s="2" t="s">
        <v>131</v>
      </c>
      <c r="B76" s="11"/>
      <c r="C76" s="6" t="s">
        <v>72</v>
      </c>
      <c r="D76" s="141">
        <f>E76/1.25</f>
        <v>2439.2</v>
      </c>
      <c r="E76" s="138">
        <v>3049</v>
      </c>
      <c r="F76" s="77">
        <f t="shared" si="11"/>
        <v>147.5893735651033</v>
      </c>
      <c r="G76" s="114">
        <f>H76/1.25</f>
        <v>3600</v>
      </c>
      <c r="H76" s="111">
        <v>4500</v>
      </c>
      <c r="I76" s="31" t="s">
        <v>284</v>
      </c>
    </row>
    <row r="77" spans="1:9" ht="15" customHeight="1">
      <c r="A77" s="2" t="s">
        <v>132</v>
      </c>
      <c r="B77" s="11"/>
      <c r="C77" s="6" t="s">
        <v>75</v>
      </c>
      <c r="D77" s="141">
        <f>E77/1.25</f>
        <v>10638.4</v>
      </c>
      <c r="E77" s="138">
        <v>13298</v>
      </c>
      <c r="F77" s="77">
        <f t="shared" si="11"/>
        <v>54.89547300345917</v>
      </c>
      <c r="G77" s="114">
        <f>H77/1.25</f>
        <v>5840</v>
      </c>
      <c r="H77" s="111">
        <v>7300</v>
      </c>
      <c r="I77" s="31" t="s">
        <v>284</v>
      </c>
    </row>
    <row r="78" spans="1:9" s="16" customFormat="1" ht="15" customHeight="1">
      <c r="A78" s="8" t="s">
        <v>133</v>
      </c>
      <c r="B78" s="13">
        <v>3232</v>
      </c>
      <c r="C78" s="9" t="s">
        <v>76</v>
      </c>
      <c r="D78" s="136">
        <f>SUM(D79:D81)</f>
        <v>30194.4</v>
      </c>
      <c r="E78" s="134">
        <f>SUM(E79:E81)</f>
        <v>37743</v>
      </c>
      <c r="F78" s="75">
        <f t="shared" si="11"/>
        <v>73.24007100654426</v>
      </c>
      <c r="G78" s="109">
        <f>SUM(G79:G81)</f>
        <v>22114.4</v>
      </c>
      <c r="H78" s="105">
        <f>SUM(H79:H81)</f>
        <v>27643</v>
      </c>
      <c r="I78" s="32"/>
    </row>
    <row r="79" spans="1:9" s="15" customFormat="1" ht="15" customHeight="1">
      <c r="A79" s="2" t="s">
        <v>134</v>
      </c>
      <c r="B79" s="10"/>
      <c r="C79" s="4" t="s">
        <v>77</v>
      </c>
      <c r="D79" s="137">
        <f>E79/1.25</f>
        <v>16000</v>
      </c>
      <c r="E79" s="138">
        <v>20000</v>
      </c>
      <c r="F79" s="77">
        <f t="shared" si="11"/>
        <v>49.5</v>
      </c>
      <c r="G79" s="110">
        <f>H79/1.25</f>
        <v>7920</v>
      </c>
      <c r="H79" s="111">
        <v>9900</v>
      </c>
      <c r="I79" s="31" t="s">
        <v>284</v>
      </c>
    </row>
    <row r="80" spans="1:9" s="15" customFormat="1" ht="15" customHeight="1">
      <c r="A80" s="2" t="s">
        <v>135</v>
      </c>
      <c r="B80" s="10"/>
      <c r="C80" s="4" t="s">
        <v>78</v>
      </c>
      <c r="D80" s="137">
        <f>E80/1.25</f>
        <v>11107.2</v>
      </c>
      <c r="E80" s="138">
        <v>13884</v>
      </c>
      <c r="F80" s="77">
        <f t="shared" si="11"/>
        <v>100</v>
      </c>
      <c r="G80" s="110">
        <f>H80/1.25</f>
        <v>11107.2</v>
      </c>
      <c r="H80" s="111">
        <v>13884</v>
      </c>
      <c r="I80" s="31" t="s">
        <v>284</v>
      </c>
    </row>
    <row r="81" spans="1:9" s="15" customFormat="1" ht="15" customHeight="1">
      <c r="A81" s="2" t="s">
        <v>136</v>
      </c>
      <c r="B81" s="10"/>
      <c r="C81" s="4" t="s">
        <v>79</v>
      </c>
      <c r="D81" s="137">
        <f>E81/1.25</f>
        <v>3087.2</v>
      </c>
      <c r="E81" s="138">
        <v>3859</v>
      </c>
      <c r="F81" s="77">
        <f t="shared" si="11"/>
        <v>100</v>
      </c>
      <c r="G81" s="110">
        <f>H81/1.25</f>
        <v>3087.2</v>
      </c>
      <c r="H81" s="111">
        <v>3859</v>
      </c>
      <c r="I81" s="31" t="s">
        <v>284</v>
      </c>
    </row>
    <row r="82" spans="1:9" s="16" customFormat="1" ht="15" customHeight="1">
      <c r="A82" s="8" t="s">
        <v>137</v>
      </c>
      <c r="B82" s="13">
        <v>3233</v>
      </c>
      <c r="C82" s="9" t="s">
        <v>186</v>
      </c>
      <c r="D82" s="136">
        <f>SUM(D83:D84)</f>
        <v>2036</v>
      </c>
      <c r="E82" s="134">
        <f>SUM(E83:E84)</f>
        <v>2545</v>
      </c>
      <c r="F82" s="75">
        <f t="shared" si="11"/>
        <v>173.28094302554027</v>
      </c>
      <c r="G82" s="109">
        <f>SUM(G83:G84)</f>
        <v>3528</v>
      </c>
      <c r="H82" s="105">
        <f>SUM(H83:H84)</f>
        <v>4410</v>
      </c>
      <c r="I82" s="32"/>
    </row>
    <row r="83" spans="1:9" s="15" customFormat="1" ht="15" customHeight="1">
      <c r="A83" s="2" t="s">
        <v>138</v>
      </c>
      <c r="B83" s="10"/>
      <c r="C83" s="4" t="s">
        <v>80</v>
      </c>
      <c r="D83" s="137">
        <f>E83/1.25</f>
        <v>1343.2</v>
      </c>
      <c r="E83" s="138">
        <v>1679</v>
      </c>
      <c r="F83" s="77">
        <f t="shared" si="11"/>
        <v>39.30911256700417</v>
      </c>
      <c r="G83" s="110">
        <f>H83/1.25</f>
        <v>528</v>
      </c>
      <c r="H83" s="111">
        <v>660</v>
      </c>
      <c r="I83" s="31" t="s">
        <v>284</v>
      </c>
    </row>
    <row r="84" spans="1:9" s="15" customFormat="1" ht="15" customHeight="1">
      <c r="A84" s="2" t="s">
        <v>139</v>
      </c>
      <c r="B84" s="10"/>
      <c r="C84" s="4" t="s">
        <v>81</v>
      </c>
      <c r="D84" s="137">
        <f>E84/1.25</f>
        <v>692.8</v>
      </c>
      <c r="E84" s="138">
        <v>866</v>
      </c>
      <c r="F84" s="77">
        <f t="shared" si="11"/>
        <v>433.02540415704385</v>
      </c>
      <c r="G84" s="110">
        <f>H84/1.25</f>
        <v>3000</v>
      </c>
      <c r="H84" s="111">
        <v>3750</v>
      </c>
      <c r="I84" s="31" t="s">
        <v>284</v>
      </c>
    </row>
    <row r="85" spans="1:9" s="16" customFormat="1" ht="15" customHeight="1">
      <c r="A85" s="8" t="s">
        <v>140</v>
      </c>
      <c r="B85" s="13">
        <v>3234</v>
      </c>
      <c r="C85" s="9" t="s">
        <v>187</v>
      </c>
      <c r="D85" s="136">
        <f>SUM(D86:D89)</f>
        <v>8593.6</v>
      </c>
      <c r="E85" s="134">
        <f>SUM(E86:E89)</f>
        <v>10742</v>
      </c>
      <c r="F85" s="75">
        <f t="shared" si="11"/>
        <v>100</v>
      </c>
      <c r="G85" s="109">
        <f>SUM(G86:G89)</f>
        <v>8593.6</v>
      </c>
      <c r="H85" s="105">
        <f>SUM(H86:H89)</f>
        <v>10742</v>
      </c>
      <c r="I85" s="32"/>
    </row>
    <row r="86" spans="1:9" s="15" customFormat="1" ht="15" customHeight="1">
      <c r="A86" s="2" t="s">
        <v>141</v>
      </c>
      <c r="B86" s="10"/>
      <c r="C86" s="4" t="s">
        <v>82</v>
      </c>
      <c r="D86" s="137">
        <f>E86/1.25</f>
        <v>4993.6</v>
      </c>
      <c r="E86" s="138">
        <v>6242</v>
      </c>
      <c r="F86" s="77">
        <f t="shared" si="11"/>
        <v>100</v>
      </c>
      <c r="G86" s="110">
        <f>H86/1.25</f>
        <v>4993.6</v>
      </c>
      <c r="H86" s="111">
        <v>6242</v>
      </c>
      <c r="I86" s="31" t="s">
        <v>284</v>
      </c>
    </row>
    <row r="87" spans="1:9" s="15" customFormat="1" ht="15" customHeight="1">
      <c r="A87" s="2" t="s">
        <v>142</v>
      </c>
      <c r="B87" s="10"/>
      <c r="C87" s="4" t="s">
        <v>83</v>
      </c>
      <c r="D87" s="137">
        <f>E87/1.25</f>
        <v>3600</v>
      </c>
      <c r="E87" s="138">
        <v>4500</v>
      </c>
      <c r="F87" s="77">
        <f t="shared" si="11"/>
        <v>100</v>
      </c>
      <c r="G87" s="110">
        <f>H87/1.25</f>
        <v>3600</v>
      </c>
      <c r="H87" s="111">
        <v>4500</v>
      </c>
      <c r="I87" s="31" t="s">
        <v>284</v>
      </c>
    </row>
    <row r="88" spans="1:9" s="15" customFormat="1" ht="15" customHeight="1">
      <c r="A88" s="2" t="s">
        <v>143</v>
      </c>
      <c r="B88" s="10"/>
      <c r="C88" s="4" t="s">
        <v>84</v>
      </c>
      <c r="D88" s="137">
        <f>E88/1.25</f>
        <v>0</v>
      </c>
      <c r="E88" s="138">
        <v>0</v>
      </c>
      <c r="F88" s="77" t="e">
        <f t="shared" si="11"/>
        <v>#DIV/0!</v>
      </c>
      <c r="G88" s="110">
        <f>H88/1.25</f>
        <v>0</v>
      </c>
      <c r="H88" s="111">
        <v>0</v>
      </c>
      <c r="I88" s="31" t="s">
        <v>284</v>
      </c>
    </row>
    <row r="89" spans="1:9" s="15" customFormat="1" ht="15" customHeight="1">
      <c r="A89" s="2" t="s">
        <v>144</v>
      </c>
      <c r="B89" s="10"/>
      <c r="C89" s="4" t="s">
        <v>85</v>
      </c>
      <c r="D89" s="137">
        <f>E89/1.25</f>
        <v>0</v>
      </c>
      <c r="E89" s="138">
        <v>0</v>
      </c>
      <c r="F89" s="77" t="e">
        <f t="shared" si="11"/>
        <v>#DIV/0!</v>
      </c>
      <c r="G89" s="110">
        <f>H89/1.25</f>
        <v>0</v>
      </c>
      <c r="H89" s="111">
        <v>0</v>
      </c>
      <c r="I89" s="31" t="s">
        <v>284</v>
      </c>
    </row>
    <row r="90" spans="1:9" s="16" customFormat="1" ht="15" customHeight="1">
      <c r="A90" s="8" t="s">
        <v>145</v>
      </c>
      <c r="B90" s="13">
        <v>3236</v>
      </c>
      <c r="C90" s="9" t="s">
        <v>188</v>
      </c>
      <c r="D90" s="136">
        <f>SUM(D91:D93)</f>
        <v>13608</v>
      </c>
      <c r="E90" s="134">
        <f>SUM(E91:E93)</f>
        <v>17010</v>
      </c>
      <c r="F90" s="75">
        <f t="shared" si="11"/>
        <v>100</v>
      </c>
      <c r="G90" s="109">
        <f>SUM(G91:G93)</f>
        <v>13608</v>
      </c>
      <c r="H90" s="105">
        <f>SUM(H91:H93)</f>
        <v>17010</v>
      </c>
      <c r="I90" s="32"/>
    </row>
    <row r="91" spans="1:9" s="15" customFormat="1" ht="15" customHeight="1">
      <c r="A91" s="2" t="s">
        <v>146</v>
      </c>
      <c r="B91" s="10"/>
      <c r="C91" s="4" t="s">
        <v>86</v>
      </c>
      <c r="D91" s="137">
        <f>E91/1.25</f>
        <v>2408</v>
      </c>
      <c r="E91" s="138">
        <v>3010</v>
      </c>
      <c r="F91" s="77">
        <f t="shared" si="11"/>
        <v>100</v>
      </c>
      <c r="G91" s="110">
        <f>H91/1.25</f>
        <v>2408</v>
      </c>
      <c r="H91" s="111">
        <v>3010</v>
      </c>
      <c r="I91" s="31" t="s">
        <v>284</v>
      </c>
    </row>
    <row r="92" spans="1:9" s="15" customFormat="1" ht="15" customHeight="1">
      <c r="A92" s="2" t="s">
        <v>147</v>
      </c>
      <c r="B92" s="10"/>
      <c r="C92" s="4" t="s">
        <v>87</v>
      </c>
      <c r="D92" s="137">
        <f>E92/1.25</f>
        <v>11200</v>
      </c>
      <c r="E92" s="138">
        <v>14000</v>
      </c>
      <c r="F92" s="77">
        <f t="shared" si="11"/>
        <v>100</v>
      </c>
      <c r="G92" s="110">
        <f>H92/1.25</f>
        <v>11200</v>
      </c>
      <c r="H92" s="111">
        <v>14000</v>
      </c>
      <c r="I92" s="31" t="s">
        <v>284</v>
      </c>
    </row>
    <row r="93" spans="1:9" s="15" customFormat="1" ht="15" customHeight="1">
      <c r="A93" s="2" t="s">
        <v>148</v>
      </c>
      <c r="B93" s="10"/>
      <c r="C93" s="4" t="s">
        <v>88</v>
      </c>
      <c r="D93" s="137">
        <f>E93/1.25</f>
        <v>0</v>
      </c>
      <c r="E93" s="138">
        <v>0</v>
      </c>
      <c r="F93" s="77" t="e">
        <f t="shared" si="11"/>
        <v>#DIV/0!</v>
      </c>
      <c r="G93" s="110">
        <f>H93/1.25</f>
        <v>0</v>
      </c>
      <c r="H93" s="111">
        <v>0</v>
      </c>
      <c r="I93" s="31" t="s">
        <v>284</v>
      </c>
    </row>
    <row r="94" spans="1:9" s="16" customFormat="1" ht="15" customHeight="1">
      <c r="A94" s="8" t="s">
        <v>149</v>
      </c>
      <c r="B94" s="13">
        <v>3237</v>
      </c>
      <c r="C94" s="9" t="s">
        <v>189</v>
      </c>
      <c r="D94" s="136">
        <f>SUM(D95:D97)</f>
        <v>6493.6</v>
      </c>
      <c r="E94" s="134">
        <f>SUM(E95:E97)</f>
        <v>7492</v>
      </c>
      <c r="F94" s="75">
        <f t="shared" si="11"/>
        <v>18.192738921516284</v>
      </c>
      <c r="G94" s="109">
        <f>SUM(G95:G97)</f>
        <v>1217.6</v>
      </c>
      <c r="H94" s="105">
        <f>SUM(H95:H97)</f>
        <v>1363</v>
      </c>
      <c r="I94" s="32"/>
    </row>
    <row r="95" spans="1:9" ht="15" customHeight="1">
      <c r="A95" s="69" t="s">
        <v>150</v>
      </c>
      <c r="B95" s="10"/>
      <c r="C95" s="66" t="s">
        <v>89</v>
      </c>
      <c r="D95" s="106">
        <f>E95</f>
        <v>2500</v>
      </c>
      <c r="E95" s="107">
        <v>2500</v>
      </c>
      <c r="F95" s="76">
        <f t="shared" si="11"/>
        <v>25.44</v>
      </c>
      <c r="G95" s="106">
        <f>H95</f>
        <v>636</v>
      </c>
      <c r="H95" s="107">
        <v>636</v>
      </c>
      <c r="I95" s="68" t="s">
        <v>235</v>
      </c>
    </row>
    <row r="96" spans="1:9" ht="15" customHeight="1">
      <c r="A96" s="2" t="s">
        <v>151</v>
      </c>
      <c r="B96" s="10"/>
      <c r="C96" s="4" t="s">
        <v>90</v>
      </c>
      <c r="D96" s="137">
        <f>E96/1.25</f>
        <v>2393.6</v>
      </c>
      <c r="E96" s="138">
        <v>2992</v>
      </c>
      <c r="F96" s="77">
        <f t="shared" si="11"/>
        <v>0</v>
      </c>
      <c r="G96" s="110">
        <f>H96/1.25</f>
        <v>0</v>
      </c>
      <c r="H96" s="111">
        <v>0</v>
      </c>
      <c r="I96" s="31" t="s">
        <v>284</v>
      </c>
    </row>
    <row r="97" spans="1:9" ht="15" customHeight="1">
      <c r="A97" s="2" t="s">
        <v>152</v>
      </c>
      <c r="B97" s="10"/>
      <c r="C97" s="4" t="s">
        <v>91</v>
      </c>
      <c r="D97" s="137">
        <f>E97/1.25</f>
        <v>1600</v>
      </c>
      <c r="E97" s="138">
        <v>2000</v>
      </c>
      <c r="F97" s="77">
        <f t="shared" si="11"/>
        <v>36.35</v>
      </c>
      <c r="G97" s="110">
        <f>H97/1.25</f>
        <v>581.6</v>
      </c>
      <c r="H97" s="111">
        <v>727</v>
      </c>
      <c r="I97" s="31" t="s">
        <v>284</v>
      </c>
    </row>
    <row r="98" spans="1:9" s="16" customFormat="1" ht="15" customHeight="1">
      <c r="A98" s="8" t="s">
        <v>153</v>
      </c>
      <c r="B98" s="13">
        <v>3238</v>
      </c>
      <c r="C98" s="9" t="s">
        <v>190</v>
      </c>
      <c r="D98" s="133">
        <f>E98/1.25</f>
        <v>4712.8</v>
      </c>
      <c r="E98" s="134">
        <v>5891</v>
      </c>
      <c r="F98" s="75">
        <f t="shared" si="11"/>
        <v>121.57528433203191</v>
      </c>
      <c r="G98" s="104">
        <f>H98/1.25</f>
        <v>5729.6</v>
      </c>
      <c r="H98" s="105">
        <v>7162</v>
      </c>
      <c r="I98" s="32" t="s">
        <v>284</v>
      </c>
    </row>
    <row r="99" spans="1:9" s="16" customFormat="1" ht="15" customHeight="1">
      <c r="A99" s="19" t="s">
        <v>257</v>
      </c>
      <c r="B99" s="20" t="s">
        <v>191</v>
      </c>
      <c r="C99" s="9" t="s">
        <v>192</v>
      </c>
      <c r="D99" s="136">
        <f>SUM(D100:D105)</f>
        <v>69601.4</v>
      </c>
      <c r="E99" s="134">
        <f>SUM(E100:E105)</f>
        <v>73930</v>
      </c>
      <c r="F99" s="75">
        <f t="shared" si="11"/>
        <v>106.92276477749223</v>
      </c>
      <c r="G99" s="109">
        <f>SUM(G100:G105)</f>
        <v>76182.6</v>
      </c>
      <c r="H99" s="105">
        <f>SUM(H100:H105)</f>
        <v>79048</v>
      </c>
      <c r="I99" s="32"/>
    </row>
    <row r="100" spans="1:9" s="15" customFormat="1" ht="15" customHeight="1">
      <c r="A100" s="7" t="s">
        <v>154</v>
      </c>
      <c r="B100" s="12"/>
      <c r="C100" s="4" t="s">
        <v>92</v>
      </c>
      <c r="D100" s="137">
        <f>E100/1.25</f>
        <v>6400</v>
      </c>
      <c r="E100" s="138">
        <v>8000</v>
      </c>
      <c r="F100" s="77">
        <f aca="true" t="shared" si="12" ref="F100:F105">(H100/E100)*100</f>
        <v>77.3</v>
      </c>
      <c r="G100" s="110">
        <f>H100/1.25</f>
        <v>4947.2</v>
      </c>
      <c r="H100" s="111">
        <v>6184</v>
      </c>
      <c r="I100" s="31" t="s">
        <v>284</v>
      </c>
    </row>
    <row r="101" spans="1:9" s="15" customFormat="1" ht="15" customHeight="1">
      <c r="A101" s="7" t="s">
        <v>155</v>
      </c>
      <c r="B101" s="12"/>
      <c r="C101" s="4" t="s">
        <v>93</v>
      </c>
      <c r="D101" s="137">
        <f>E101/1.25</f>
        <v>1600</v>
      </c>
      <c r="E101" s="138">
        <v>2000</v>
      </c>
      <c r="F101" s="77">
        <f t="shared" si="12"/>
        <v>100</v>
      </c>
      <c r="G101" s="110">
        <f>H101/1.25</f>
        <v>1600</v>
      </c>
      <c r="H101" s="111">
        <v>2000</v>
      </c>
      <c r="I101" s="31" t="s">
        <v>284</v>
      </c>
    </row>
    <row r="102" spans="1:9" s="15" customFormat="1" ht="15" customHeight="1">
      <c r="A102" s="7" t="s">
        <v>156</v>
      </c>
      <c r="B102" s="12"/>
      <c r="C102" s="4" t="s">
        <v>94</v>
      </c>
      <c r="D102" s="137">
        <f>E102/1.25</f>
        <v>560</v>
      </c>
      <c r="E102" s="138">
        <v>700</v>
      </c>
      <c r="F102" s="77">
        <f t="shared" si="12"/>
        <v>100</v>
      </c>
      <c r="G102" s="110">
        <f>H102/1.25</f>
        <v>560</v>
      </c>
      <c r="H102" s="111">
        <v>700</v>
      </c>
      <c r="I102" s="31" t="s">
        <v>284</v>
      </c>
    </row>
    <row r="103" spans="1:9" s="15" customFormat="1" ht="15" customHeight="1">
      <c r="A103" s="7" t="s">
        <v>157</v>
      </c>
      <c r="B103" s="12"/>
      <c r="C103" s="4" t="s">
        <v>95</v>
      </c>
      <c r="D103" s="137">
        <f>E103/1.25</f>
        <v>2754.4</v>
      </c>
      <c r="E103" s="138">
        <v>3443</v>
      </c>
      <c r="F103" s="77">
        <f t="shared" si="12"/>
        <v>100</v>
      </c>
      <c r="G103" s="110">
        <f>H103/1.25</f>
        <v>2754.4</v>
      </c>
      <c r="H103" s="111">
        <v>3443</v>
      </c>
      <c r="I103" s="31" t="s">
        <v>284</v>
      </c>
    </row>
    <row r="104" spans="1:9" s="15" customFormat="1" ht="15" customHeight="1">
      <c r="A104" s="7" t="s">
        <v>158</v>
      </c>
      <c r="B104" s="12"/>
      <c r="C104" s="4" t="s">
        <v>96</v>
      </c>
      <c r="D104" s="137">
        <f>E104/1.25</f>
        <v>6000</v>
      </c>
      <c r="E104" s="138">
        <v>7500</v>
      </c>
      <c r="F104" s="77">
        <f t="shared" si="12"/>
        <v>26.666666666666668</v>
      </c>
      <c r="G104" s="110">
        <f>H104/1.25</f>
        <v>1600</v>
      </c>
      <c r="H104" s="111">
        <v>2000</v>
      </c>
      <c r="I104" s="31" t="s">
        <v>284</v>
      </c>
    </row>
    <row r="105" spans="1:9" s="15" customFormat="1" ht="15" customHeight="1">
      <c r="A105" s="7" t="s">
        <v>159</v>
      </c>
      <c r="B105" s="12"/>
      <c r="C105" s="4" t="s">
        <v>97</v>
      </c>
      <c r="D105" s="137">
        <f>E105</f>
        <v>52287</v>
      </c>
      <c r="E105" s="138">
        <v>52287</v>
      </c>
      <c r="F105" s="77">
        <f t="shared" si="12"/>
        <v>123.78028955572131</v>
      </c>
      <c r="G105" s="110">
        <f>H105</f>
        <v>64721</v>
      </c>
      <c r="H105" s="111">
        <v>64721</v>
      </c>
      <c r="I105" s="31" t="s">
        <v>284</v>
      </c>
    </row>
    <row r="106" spans="1:9" s="16" customFormat="1" ht="15" customHeight="1">
      <c r="A106" s="55" t="s">
        <v>160</v>
      </c>
      <c r="B106" s="56" t="s">
        <v>193</v>
      </c>
      <c r="C106" s="43" t="s">
        <v>185</v>
      </c>
      <c r="D106" s="139">
        <f>SUM(D107+D110+D114+D116+D117)</f>
        <v>77825.9</v>
      </c>
      <c r="E106" s="135">
        <f>SUM(E107+E110+E114+E116+E117)</f>
        <v>86341</v>
      </c>
      <c r="F106" s="74">
        <f aca="true" t="shared" si="13" ref="F106:F134">(H106/E106)*100</f>
        <v>75.0026059461901</v>
      </c>
      <c r="G106" s="112">
        <f>SUM(G107+G110+G114+G116+G117)</f>
        <v>60287.8</v>
      </c>
      <c r="H106" s="108">
        <f>SUM(H107+H110+H114+H116+H117)</f>
        <v>64758</v>
      </c>
      <c r="I106" s="44"/>
    </row>
    <row r="107" spans="1:9" s="16" customFormat="1" ht="15" customHeight="1">
      <c r="A107" s="8" t="s">
        <v>161</v>
      </c>
      <c r="B107" s="13">
        <v>3291</v>
      </c>
      <c r="C107" s="9" t="s">
        <v>194</v>
      </c>
      <c r="D107" s="136">
        <f>SUM(D108:D109)</f>
        <v>24001</v>
      </c>
      <c r="E107" s="134">
        <f>SUM(E108:E109)</f>
        <v>24001</v>
      </c>
      <c r="F107" s="75">
        <f t="shared" si="13"/>
        <v>95.99600016665973</v>
      </c>
      <c r="G107" s="109">
        <f>SUM(G108:G109)</f>
        <v>23040</v>
      </c>
      <c r="H107" s="105">
        <f>SUM(H108:H109)</f>
        <v>23040</v>
      </c>
      <c r="I107" s="32"/>
    </row>
    <row r="108" spans="1:9" ht="15" customHeight="1">
      <c r="A108" s="69" t="s">
        <v>162</v>
      </c>
      <c r="B108" s="10"/>
      <c r="C108" s="66" t="s">
        <v>98</v>
      </c>
      <c r="D108" s="106">
        <f>E108</f>
        <v>0</v>
      </c>
      <c r="E108" s="107">
        <v>0</v>
      </c>
      <c r="F108" s="76" t="e">
        <f t="shared" si="13"/>
        <v>#DIV/0!</v>
      </c>
      <c r="G108" s="106">
        <f>H108</f>
        <v>0</v>
      </c>
      <c r="H108" s="107">
        <v>0</v>
      </c>
      <c r="I108" s="68" t="s">
        <v>235</v>
      </c>
    </row>
    <row r="109" spans="1:9" ht="15" customHeight="1">
      <c r="A109" s="69" t="s">
        <v>163</v>
      </c>
      <c r="B109" s="10"/>
      <c r="C109" s="66" t="s">
        <v>234</v>
      </c>
      <c r="D109" s="106">
        <f>E109</f>
        <v>24001</v>
      </c>
      <c r="E109" s="107">
        <v>24001</v>
      </c>
      <c r="F109" s="76">
        <f t="shared" si="13"/>
        <v>95.99600016665973</v>
      </c>
      <c r="G109" s="106">
        <f>H109</f>
        <v>23040</v>
      </c>
      <c r="H109" s="107">
        <v>23040</v>
      </c>
      <c r="I109" s="68" t="s">
        <v>235</v>
      </c>
    </row>
    <row r="110" spans="1:9" s="16" customFormat="1" ht="15" customHeight="1">
      <c r="A110" s="8" t="s">
        <v>182</v>
      </c>
      <c r="B110" s="13">
        <v>3292</v>
      </c>
      <c r="C110" s="9" t="s">
        <v>99</v>
      </c>
      <c r="D110" s="136">
        <f>SUM(D111:D113)</f>
        <v>18218</v>
      </c>
      <c r="E110" s="134">
        <f>SUM(E111:E113)</f>
        <v>18218</v>
      </c>
      <c r="F110" s="75">
        <f t="shared" si="13"/>
        <v>98.84180480843122</v>
      </c>
      <c r="G110" s="109">
        <f>SUM(G111:G113)</f>
        <v>18007</v>
      </c>
      <c r="H110" s="105">
        <f>SUM(H111:H113)</f>
        <v>18007</v>
      </c>
      <c r="I110" s="32"/>
    </row>
    <row r="111" spans="1:9" ht="15" customHeight="1">
      <c r="A111" s="2" t="s">
        <v>204</v>
      </c>
      <c r="B111" s="10"/>
      <c r="C111" s="4" t="s">
        <v>100</v>
      </c>
      <c r="D111" s="137">
        <f>E111</f>
        <v>14698</v>
      </c>
      <c r="E111" s="138">
        <v>14698</v>
      </c>
      <c r="F111" s="77">
        <f t="shared" si="13"/>
        <v>98.56443053476663</v>
      </c>
      <c r="G111" s="110">
        <f>H111</f>
        <v>14487</v>
      </c>
      <c r="H111" s="111">
        <v>14487</v>
      </c>
      <c r="I111" s="31" t="s">
        <v>284</v>
      </c>
    </row>
    <row r="112" spans="1:9" ht="15" customHeight="1">
      <c r="A112" s="2" t="s">
        <v>164</v>
      </c>
      <c r="B112" s="10"/>
      <c r="C112" s="4" t="s">
        <v>202</v>
      </c>
      <c r="D112" s="137">
        <f>E112</f>
        <v>0</v>
      </c>
      <c r="E112" s="138">
        <v>0</v>
      </c>
      <c r="F112" s="77" t="e">
        <f t="shared" si="13"/>
        <v>#DIV/0!</v>
      </c>
      <c r="G112" s="110">
        <f>H112</f>
        <v>0</v>
      </c>
      <c r="H112" s="111">
        <v>0</v>
      </c>
      <c r="I112" s="31" t="s">
        <v>284</v>
      </c>
    </row>
    <row r="113" spans="1:9" ht="15" customHeight="1">
      <c r="A113" s="2" t="s">
        <v>165</v>
      </c>
      <c r="B113" s="10"/>
      <c r="C113" s="4" t="s">
        <v>101</v>
      </c>
      <c r="D113" s="137">
        <f>E113</f>
        <v>3520</v>
      </c>
      <c r="E113" s="138">
        <v>3520</v>
      </c>
      <c r="F113" s="77">
        <f t="shared" si="13"/>
        <v>100</v>
      </c>
      <c r="G113" s="110">
        <f>H113</f>
        <v>3520</v>
      </c>
      <c r="H113" s="111">
        <v>3520</v>
      </c>
      <c r="I113" s="31" t="s">
        <v>284</v>
      </c>
    </row>
    <row r="114" spans="1:9" s="16" customFormat="1" ht="15" customHeight="1">
      <c r="A114" s="8" t="s">
        <v>166</v>
      </c>
      <c r="B114" s="13">
        <v>3293</v>
      </c>
      <c r="C114" s="9" t="s">
        <v>102</v>
      </c>
      <c r="D114" s="136">
        <f>SUM(D115:D115)</f>
        <v>8535.6</v>
      </c>
      <c r="E114" s="134">
        <f>SUM(E115:E115)</f>
        <v>10669.5</v>
      </c>
      <c r="F114" s="75">
        <f t="shared" si="13"/>
        <v>15.633347392098973</v>
      </c>
      <c r="G114" s="109">
        <f>SUM(G115:G115)</f>
        <v>1334.4</v>
      </c>
      <c r="H114" s="105">
        <f>SUM(H115:H115)</f>
        <v>1668</v>
      </c>
      <c r="I114" s="32" t="s">
        <v>18</v>
      </c>
    </row>
    <row r="115" spans="1:9" s="15" customFormat="1" ht="15" customHeight="1">
      <c r="A115" s="2" t="s">
        <v>167</v>
      </c>
      <c r="B115" s="10"/>
      <c r="C115" s="4" t="s">
        <v>181</v>
      </c>
      <c r="D115" s="137">
        <f>E115/1.25</f>
        <v>8535.6</v>
      </c>
      <c r="E115" s="138">
        <v>10669.5</v>
      </c>
      <c r="F115" s="77">
        <f t="shared" si="13"/>
        <v>15.633347392098973</v>
      </c>
      <c r="G115" s="110">
        <f>H115/1.25</f>
        <v>1334.4</v>
      </c>
      <c r="H115" s="111">
        <v>1668</v>
      </c>
      <c r="I115" s="31" t="s">
        <v>284</v>
      </c>
    </row>
    <row r="116" spans="1:9" s="16" customFormat="1" ht="15" customHeight="1">
      <c r="A116" s="8" t="s">
        <v>168</v>
      </c>
      <c r="B116" s="13">
        <v>3294</v>
      </c>
      <c r="C116" s="9" t="s">
        <v>103</v>
      </c>
      <c r="D116" s="133">
        <f>E116</f>
        <v>1546.5</v>
      </c>
      <c r="E116" s="134">
        <v>1546.5</v>
      </c>
      <c r="F116" s="75">
        <f t="shared" si="13"/>
        <v>87.94051083090851</v>
      </c>
      <c r="G116" s="104">
        <f>H116</f>
        <v>1360</v>
      </c>
      <c r="H116" s="105">
        <v>1360</v>
      </c>
      <c r="I116" s="32" t="s">
        <v>284</v>
      </c>
    </row>
    <row r="117" spans="1:9" s="16" customFormat="1" ht="15" customHeight="1">
      <c r="A117" s="8" t="s">
        <v>169</v>
      </c>
      <c r="B117" s="13">
        <v>3299</v>
      </c>
      <c r="C117" s="9" t="s">
        <v>104</v>
      </c>
      <c r="D117" s="133">
        <f>E117/1.25</f>
        <v>25524.8</v>
      </c>
      <c r="E117" s="134">
        <v>31906</v>
      </c>
      <c r="F117" s="95">
        <f t="shared" si="13"/>
        <v>64.82479784366578</v>
      </c>
      <c r="G117" s="104">
        <f>H117/1.25</f>
        <v>16546.4</v>
      </c>
      <c r="H117" s="105">
        <v>20683</v>
      </c>
      <c r="I117" s="32" t="s">
        <v>284</v>
      </c>
    </row>
    <row r="118" spans="1:9" s="16" customFormat="1" ht="15" customHeight="1">
      <c r="A118" s="21" t="s">
        <v>170</v>
      </c>
      <c r="B118" s="22">
        <v>34</v>
      </c>
      <c r="C118" s="62" t="s">
        <v>214</v>
      </c>
      <c r="D118" s="142">
        <f>SUM(D119)</f>
        <v>55964.6</v>
      </c>
      <c r="E118" s="143">
        <f>SUM(E119)</f>
        <v>58467</v>
      </c>
      <c r="F118" s="96">
        <f t="shared" si="13"/>
        <v>96.10036430807122</v>
      </c>
      <c r="G118" s="115">
        <f>SUM(G119)</f>
        <v>54202.2</v>
      </c>
      <c r="H118" s="116">
        <f>SUM(H119)</f>
        <v>56187</v>
      </c>
      <c r="I118" s="30"/>
    </row>
    <row r="119" spans="1:9" s="16" customFormat="1" ht="15" customHeight="1">
      <c r="A119" s="41" t="s">
        <v>171</v>
      </c>
      <c r="B119" s="42">
        <v>343</v>
      </c>
      <c r="C119" s="43" t="s">
        <v>224</v>
      </c>
      <c r="D119" s="144">
        <f>D120+D121</f>
        <v>55964.6</v>
      </c>
      <c r="E119" s="135">
        <f>E120+E121</f>
        <v>58467</v>
      </c>
      <c r="F119" s="74">
        <f t="shared" si="13"/>
        <v>96.10036430807122</v>
      </c>
      <c r="G119" s="117">
        <f>G120+G121</f>
        <v>54202.2</v>
      </c>
      <c r="H119" s="108">
        <f>H120+H121</f>
        <v>56187</v>
      </c>
      <c r="I119" s="44"/>
    </row>
    <row r="120" spans="1:9" s="16" customFormat="1" ht="15" customHeight="1">
      <c r="A120" s="8" t="s">
        <v>172</v>
      </c>
      <c r="B120" s="13">
        <v>3431</v>
      </c>
      <c r="C120" s="9" t="s">
        <v>105</v>
      </c>
      <c r="D120" s="133">
        <f>E120</f>
        <v>1955</v>
      </c>
      <c r="E120" s="134">
        <v>1955</v>
      </c>
      <c r="F120" s="75">
        <f t="shared" si="13"/>
        <v>121.68797953964194</v>
      </c>
      <c r="G120" s="104">
        <f>H120</f>
        <v>2379</v>
      </c>
      <c r="H120" s="105">
        <v>2379</v>
      </c>
      <c r="I120" s="32" t="s">
        <v>284</v>
      </c>
    </row>
    <row r="121" spans="1:9" s="16" customFormat="1" ht="15" customHeight="1">
      <c r="A121" s="8" t="s">
        <v>173</v>
      </c>
      <c r="B121" s="13">
        <v>3434</v>
      </c>
      <c r="C121" s="9" t="s">
        <v>107</v>
      </c>
      <c r="D121" s="136">
        <f>SUM(D122:D123)</f>
        <v>54009.6</v>
      </c>
      <c r="E121" s="134">
        <v>56512</v>
      </c>
      <c r="F121" s="75">
        <f t="shared" si="13"/>
        <v>95.21517553793885</v>
      </c>
      <c r="G121" s="109">
        <f>SUM(G122:G123)</f>
        <v>51823.2</v>
      </c>
      <c r="H121" s="105">
        <f>SUM(H122:H123)</f>
        <v>53808</v>
      </c>
      <c r="I121" s="32"/>
    </row>
    <row r="122" spans="1:9" ht="15" customHeight="1">
      <c r="A122" s="2" t="s">
        <v>174</v>
      </c>
      <c r="B122" s="10"/>
      <c r="C122" s="4" t="s">
        <v>106</v>
      </c>
      <c r="D122" s="137">
        <f>E122/1.25</f>
        <v>10009.6</v>
      </c>
      <c r="E122" s="138">
        <v>12512</v>
      </c>
      <c r="F122" s="77">
        <f t="shared" si="13"/>
        <v>79.31585677749361</v>
      </c>
      <c r="G122" s="110">
        <f>H122/1.25</f>
        <v>7939.2</v>
      </c>
      <c r="H122" s="111">
        <v>9924</v>
      </c>
      <c r="I122" s="31" t="s">
        <v>284</v>
      </c>
    </row>
    <row r="123" spans="1:9" ht="15" customHeight="1">
      <c r="A123" s="69" t="s">
        <v>175</v>
      </c>
      <c r="B123" s="10"/>
      <c r="C123" s="66" t="s">
        <v>108</v>
      </c>
      <c r="D123" s="106">
        <f>E123</f>
        <v>44000</v>
      </c>
      <c r="E123" s="107">
        <v>44000</v>
      </c>
      <c r="F123" s="81">
        <f t="shared" si="13"/>
        <v>99.73636363636363</v>
      </c>
      <c r="G123" s="106">
        <f>H123</f>
        <v>43884</v>
      </c>
      <c r="H123" s="107">
        <v>43884</v>
      </c>
      <c r="I123" s="68" t="s">
        <v>235</v>
      </c>
    </row>
    <row r="124" spans="1:9" s="16" customFormat="1" ht="15" customHeight="1">
      <c r="A124" s="21" t="s">
        <v>176</v>
      </c>
      <c r="B124" s="22">
        <v>36</v>
      </c>
      <c r="C124" s="5" t="s">
        <v>215</v>
      </c>
      <c r="D124" s="142">
        <f>SUM(D125)</f>
        <v>0</v>
      </c>
      <c r="E124" s="145">
        <f>SUM(E125)</f>
        <v>0</v>
      </c>
      <c r="F124" s="82" t="e">
        <f t="shared" si="13"/>
        <v>#DIV/0!</v>
      </c>
      <c r="G124" s="118">
        <f>SUM(G125)</f>
        <v>0</v>
      </c>
      <c r="H124" s="116">
        <f>SUM(H125)</f>
        <v>0</v>
      </c>
      <c r="I124" s="30"/>
    </row>
    <row r="125" spans="1:9" s="16" customFormat="1" ht="15" customHeight="1">
      <c r="A125" s="41" t="s">
        <v>177</v>
      </c>
      <c r="B125" s="42">
        <v>363</v>
      </c>
      <c r="C125" s="43" t="s">
        <v>225</v>
      </c>
      <c r="D125" s="144">
        <f>D126</f>
        <v>0</v>
      </c>
      <c r="E125" s="135">
        <f>E126</f>
        <v>0</v>
      </c>
      <c r="F125" s="74" t="e">
        <f t="shared" si="13"/>
        <v>#DIV/0!</v>
      </c>
      <c r="G125" s="117">
        <f>G126</f>
        <v>0</v>
      </c>
      <c r="H125" s="108">
        <f>H126</f>
        <v>0</v>
      </c>
      <c r="I125" s="44"/>
    </row>
    <row r="126" spans="1:9" ht="15" customHeight="1">
      <c r="A126" s="69" t="s">
        <v>178</v>
      </c>
      <c r="B126" s="10">
        <v>3631</v>
      </c>
      <c r="C126" s="67" t="s">
        <v>195</v>
      </c>
      <c r="D126" s="137">
        <f>E126</f>
        <v>0</v>
      </c>
      <c r="E126" s="138">
        <v>0</v>
      </c>
      <c r="F126" s="81" t="e">
        <f t="shared" si="13"/>
        <v>#DIV/0!</v>
      </c>
      <c r="G126" s="110">
        <f>H126</f>
        <v>0</v>
      </c>
      <c r="H126" s="111">
        <v>0</v>
      </c>
      <c r="I126" s="68" t="s">
        <v>235</v>
      </c>
    </row>
    <row r="127" spans="1:9" s="16" customFormat="1" ht="15" customHeight="1">
      <c r="A127" s="21" t="s">
        <v>179</v>
      </c>
      <c r="B127" s="22">
        <v>37</v>
      </c>
      <c r="C127" s="62" t="s">
        <v>196</v>
      </c>
      <c r="D127" s="142">
        <f>SUM(D128)</f>
        <v>172021.5</v>
      </c>
      <c r="E127" s="145">
        <f>SUM(E128)</f>
        <v>172021.5</v>
      </c>
      <c r="F127" s="82">
        <f t="shared" si="13"/>
        <v>81.28402554331872</v>
      </c>
      <c r="G127" s="118">
        <f>SUM(G128)</f>
        <v>139826</v>
      </c>
      <c r="H127" s="116">
        <f>SUM(H128)</f>
        <v>139826</v>
      </c>
      <c r="I127" s="30"/>
    </row>
    <row r="128" spans="1:9" s="16" customFormat="1" ht="15" customHeight="1">
      <c r="A128" s="41" t="s">
        <v>211</v>
      </c>
      <c r="B128" s="42">
        <v>372</v>
      </c>
      <c r="C128" s="43" t="s">
        <v>216</v>
      </c>
      <c r="D128" s="144">
        <f>D129+D130</f>
        <v>172021.5</v>
      </c>
      <c r="E128" s="135">
        <f>E129+E130</f>
        <v>172021.5</v>
      </c>
      <c r="F128" s="74">
        <f t="shared" si="13"/>
        <v>81.28402554331872</v>
      </c>
      <c r="G128" s="117">
        <f>G129+G130</f>
        <v>139826</v>
      </c>
      <c r="H128" s="108">
        <f>H129+H130</f>
        <v>139826</v>
      </c>
      <c r="I128" s="44"/>
    </row>
    <row r="129" spans="1:9" s="16" customFormat="1" ht="15" customHeight="1">
      <c r="A129" s="70" t="s">
        <v>217</v>
      </c>
      <c r="B129" s="13">
        <v>3721</v>
      </c>
      <c r="C129" s="67" t="s">
        <v>197</v>
      </c>
      <c r="D129" s="119">
        <f>E129</f>
        <v>0</v>
      </c>
      <c r="E129" s="120">
        <v>0</v>
      </c>
      <c r="F129" s="76" t="e">
        <f t="shared" si="13"/>
        <v>#DIV/0!</v>
      </c>
      <c r="G129" s="119">
        <f>H129</f>
        <v>0</v>
      </c>
      <c r="H129" s="120">
        <v>0</v>
      </c>
      <c r="I129" s="68" t="s">
        <v>235</v>
      </c>
    </row>
    <row r="130" spans="1:9" s="16" customFormat="1" ht="15" customHeight="1">
      <c r="A130" s="8" t="s">
        <v>218</v>
      </c>
      <c r="B130" s="13">
        <v>3722</v>
      </c>
      <c r="C130" s="9" t="s">
        <v>109</v>
      </c>
      <c r="D130" s="136">
        <f>SUM(D131:D131)</f>
        <v>172021.5</v>
      </c>
      <c r="E130" s="134">
        <f>SUM(E131:E131)</f>
        <v>172021.5</v>
      </c>
      <c r="F130" s="75">
        <f t="shared" si="13"/>
        <v>81.28402554331872</v>
      </c>
      <c r="G130" s="109">
        <f>SUM(G131:G131)</f>
        <v>139826</v>
      </c>
      <c r="H130" s="105">
        <f>SUM(H131:H131)</f>
        <v>139826</v>
      </c>
      <c r="I130" s="32"/>
    </row>
    <row r="131" spans="1:9" s="15" customFormat="1" ht="15" customHeight="1">
      <c r="A131" s="2" t="s">
        <v>219</v>
      </c>
      <c r="B131" s="10"/>
      <c r="C131" s="4" t="s">
        <v>263</v>
      </c>
      <c r="D131" s="137">
        <f>E131</f>
        <v>172021.5</v>
      </c>
      <c r="E131" s="138">
        <v>172021.5</v>
      </c>
      <c r="F131" s="77">
        <f t="shared" si="13"/>
        <v>81.28402554331872</v>
      </c>
      <c r="G131" s="110">
        <f>H131</f>
        <v>139826</v>
      </c>
      <c r="H131" s="111">
        <v>139826</v>
      </c>
      <c r="I131" s="31" t="s">
        <v>262</v>
      </c>
    </row>
    <row r="132" spans="1:9" ht="15" customHeight="1">
      <c r="A132" s="59" t="s">
        <v>220</v>
      </c>
      <c r="B132" s="60">
        <v>42</v>
      </c>
      <c r="C132" s="61" t="s">
        <v>201</v>
      </c>
      <c r="D132" s="129">
        <f>SUM(D133+D135+D137)</f>
        <v>40100.30909090909</v>
      </c>
      <c r="E132" s="130">
        <f>SUM(E133+E135+E137)</f>
        <v>48554</v>
      </c>
      <c r="F132" s="73">
        <f t="shared" si="13"/>
        <v>133.574988672406</v>
      </c>
      <c r="G132" s="100">
        <f>SUM(G133+G135+G137)</f>
        <v>52975.70909090909</v>
      </c>
      <c r="H132" s="101">
        <f>SUM(H133+H135+H137)</f>
        <v>64856</v>
      </c>
      <c r="I132" s="58"/>
    </row>
    <row r="133" spans="1:9" ht="15" customHeight="1">
      <c r="A133" s="38">
        <v>118</v>
      </c>
      <c r="B133" s="39">
        <v>422</v>
      </c>
      <c r="C133" s="40" t="s">
        <v>226</v>
      </c>
      <c r="D133" s="146">
        <f>D134</f>
        <v>29624.4</v>
      </c>
      <c r="E133" s="147">
        <f>E134</f>
        <v>37030.5</v>
      </c>
      <c r="F133" s="90">
        <f t="shared" si="13"/>
        <v>148.13734624161162</v>
      </c>
      <c r="G133" s="121">
        <f>G134</f>
        <v>43884.8</v>
      </c>
      <c r="H133" s="121">
        <f>H134</f>
        <v>54856</v>
      </c>
      <c r="I133" s="91"/>
    </row>
    <row r="134" spans="1:9" s="16" customFormat="1" ht="15" customHeight="1">
      <c r="A134" s="92">
        <v>119</v>
      </c>
      <c r="B134" s="156">
        <v>4221.7</v>
      </c>
      <c r="C134" s="9" t="s">
        <v>198</v>
      </c>
      <c r="D134" s="137">
        <f>E134/1.25</f>
        <v>29624.4</v>
      </c>
      <c r="E134" s="148">
        <v>37030.5</v>
      </c>
      <c r="F134" s="75">
        <f t="shared" si="13"/>
        <v>148.13734624161162</v>
      </c>
      <c r="G134" s="109">
        <f>H134/1.25</f>
        <v>43884.8</v>
      </c>
      <c r="H134" s="122">
        <v>54856</v>
      </c>
      <c r="I134" s="34" t="s">
        <v>283</v>
      </c>
    </row>
    <row r="135" spans="1:9" ht="15" customHeight="1">
      <c r="A135" s="93">
        <v>120</v>
      </c>
      <c r="B135" s="42">
        <v>423</v>
      </c>
      <c r="C135" s="45" t="s">
        <v>227</v>
      </c>
      <c r="D135" s="149">
        <f>D136</f>
        <v>0</v>
      </c>
      <c r="E135" s="150">
        <f>E136</f>
        <v>0</v>
      </c>
      <c r="F135" s="74" t="e">
        <f>(H135/E135)*100</f>
        <v>#DIV/0!</v>
      </c>
      <c r="G135" s="123">
        <f>G136</f>
        <v>0</v>
      </c>
      <c r="H135" s="124">
        <f>H136</f>
        <v>0</v>
      </c>
      <c r="I135" s="46" t="s">
        <v>199</v>
      </c>
    </row>
    <row r="136" spans="1:9" ht="15" customHeight="1">
      <c r="A136" s="89">
        <v>121</v>
      </c>
      <c r="B136" s="10">
        <v>4231</v>
      </c>
      <c r="C136" s="4" t="s">
        <v>228</v>
      </c>
      <c r="D136" s="137">
        <f>E136/1.23</f>
        <v>0</v>
      </c>
      <c r="E136" s="138">
        <v>0</v>
      </c>
      <c r="F136" s="77" t="e">
        <f>(H136/E136)*100</f>
        <v>#DIV/0!</v>
      </c>
      <c r="G136" s="110">
        <f>H136/1.25</f>
        <v>0</v>
      </c>
      <c r="H136" s="111">
        <v>0</v>
      </c>
      <c r="I136" s="31"/>
    </row>
    <row r="137" spans="1:9" s="16" customFormat="1" ht="15" customHeight="1">
      <c r="A137" s="93">
        <v>122</v>
      </c>
      <c r="B137" s="42">
        <v>424</v>
      </c>
      <c r="C137" s="45" t="s">
        <v>261</v>
      </c>
      <c r="D137" s="149">
        <f>D138</f>
        <v>10475.90909090909</v>
      </c>
      <c r="E137" s="151">
        <f>E138</f>
        <v>11523.5</v>
      </c>
      <c r="F137" s="74">
        <f>(H137/E137)*100</f>
        <v>86.77919035015404</v>
      </c>
      <c r="G137" s="123">
        <f>G138</f>
        <v>9090.90909090909</v>
      </c>
      <c r="H137" s="125">
        <f>H138</f>
        <v>10000</v>
      </c>
      <c r="I137" s="46" t="s">
        <v>199</v>
      </c>
    </row>
    <row r="138" spans="1:9" s="16" customFormat="1" ht="15" customHeight="1" thickBot="1">
      <c r="A138" s="94">
        <v>123</v>
      </c>
      <c r="B138" s="49">
        <v>4241</v>
      </c>
      <c r="C138" s="50" t="s">
        <v>261</v>
      </c>
      <c r="D138" s="152">
        <f>E138/1.1</f>
        <v>10475.90909090909</v>
      </c>
      <c r="E138" s="153">
        <v>11523.5</v>
      </c>
      <c r="F138" s="75">
        <f>(H138/E138)*100</f>
        <v>86.77919035015404</v>
      </c>
      <c r="G138" s="126">
        <f>H138/1.1</f>
        <v>9090.90909090909</v>
      </c>
      <c r="H138" s="127">
        <v>10000</v>
      </c>
      <c r="I138" s="51" t="s">
        <v>283</v>
      </c>
    </row>
    <row r="139" spans="1:9" ht="15" customHeight="1" thickBot="1">
      <c r="A139" s="182" t="s">
        <v>230</v>
      </c>
      <c r="B139" s="183"/>
      <c r="C139" s="183"/>
      <c r="D139" s="154">
        <f>D18+D27+D72+D106+D119+D125+D128+D133+D135+D137</f>
        <v>1873536.4</v>
      </c>
      <c r="E139" s="154">
        <f>E18+E27+E72+E106+E119+E125+E128+E133+E135+E137</f>
        <v>2159135.5</v>
      </c>
      <c r="F139" s="80">
        <f>(H139/E139)*100</f>
        <v>101.05512136686188</v>
      </c>
      <c r="G139" s="128">
        <f>G18+G27+G72+G106+G119+G125+G128+G133+G135+G137</f>
        <v>1892317.4363636363</v>
      </c>
      <c r="H139" s="128">
        <f>H18+H27+H72+H106+H119+H125+H128+H133+H135+H137</f>
        <v>2181917</v>
      </c>
      <c r="I139" s="57"/>
    </row>
    <row r="140" spans="7:9" ht="15" customHeight="1">
      <c r="G140"/>
      <c r="I140" s="161"/>
    </row>
    <row r="141" spans="3:8" ht="15" customHeight="1">
      <c r="C141" s="48" t="s">
        <v>232</v>
      </c>
      <c r="D141" s="87">
        <v>4</v>
      </c>
      <c r="E141" s="52">
        <v>5</v>
      </c>
      <c r="F141" s="71"/>
      <c r="G141" s="87">
        <v>7</v>
      </c>
      <c r="H141" s="85">
        <v>8</v>
      </c>
    </row>
    <row r="142" spans="3:8" ht="15" customHeight="1">
      <c r="C142" s="48" t="s">
        <v>231</v>
      </c>
      <c r="D142" s="78">
        <f>D17+D118+D124+D127+D132</f>
        <v>1873536.4</v>
      </c>
      <c r="E142" s="78">
        <f>E17+E118+E124+E127+E132</f>
        <v>2159135.5</v>
      </c>
      <c r="F142" s="79"/>
      <c r="G142" s="86">
        <f>G17+G118+G124+G127+G132</f>
        <v>1892317.436363636</v>
      </c>
      <c r="H142" s="86">
        <f>H17+H118+H124+H127+H132</f>
        <v>2181917</v>
      </c>
    </row>
    <row r="143" spans="3:8" ht="15" customHeight="1">
      <c r="C143" s="48"/>
      <c r="D143" s="65"/>
      <c r="E143" s="65"/>
      <c r="F143" s="65"/>
      <c r="G143" s="65"/>
      <c r="H143" s="65"/>
    </row>
    <row r="144" spans="1:9" ht="15" customHeight="1">
      <c r="A144" s="165" t="s">
        <v>205</v>
      </c>
      <c r="B144" s="166"/>
      <c r="C144" s="184" t="s">
        <v>206</v>
      </c>
      <c r="D144" s="185"/>
      <c r="E144" s="185"/>
      <c r="F144" s="185"/>
      <c r="G144" s="185"/>
      <c r="H144" s="185"/>
      <c r="I144" s="186"/>
    </row>
    <row r="145" spans="1:9" ht="15" customHeight="1">
      <c r="A145" s="23"/>
      <c r="B145" s="23"/>
      <c r="C145" s="167" t="s">
        <v>288</v>
      </c>
      <c r="D145" s="168"/>
      <c r="E145" s="168"/>
      <c r="F145" s="168"/>
      <c r="G145" s="168"/>
      <c r="H145" s="168"/>
      <c r="I145" s="169"/>
    </row>
    <row r="146" spans="1:9" ht="15" customHeight="1">
      <c r="A146" s="23"/>
      <c r="B146" s="23"/>
      <c r="C146" s="198" t="s">
        <v>207</v>
      </c>
      <c r="D146" s="199"/>
      <c r="E146" s="199"/>
      <c r="F146" s="199"/>
      <c r="G146" s="199"/>
      <c r="H146" s="199"/>
      <c r="I146" s="200"/>
    </row>
    <row r="147" spans="1:9" ht="15" customHeight="1">
      <c r="A147" s="23"/>
      <c r="B147" s="23"/>
      <c r="C147" s="179" t="s">
        <v>274</v>
      </c>
      <c r="D147" s="180"/>
      <c r="E147" s="180"/>
      <c r="F147" s="180"/>
      <c r="G147" s="180"/>
      <c r="H147" s="180"/>
      <c r="I147" s="181"/>
    </row>
    <row r="148" spans="1:9" ht="15" customHeight="1">
      <c r="A148" s="23"/>
      <c r="B148" s="23"/>
      <c r="C148" s="204" t="s">
        <v>296</v>
      </c>
      <c r="D148" s="205"/>
      <c r="E148" s="205"/>
      <c r="F148" s="205"/>
      <c r="G148" s="205"/>
      <c r="H148" s="205"/>
      <c r="I148" s="206"/>
    </row>
    <row r="149" spans="1:9" ht="15" customHeight="1">
      <c r="A149" s="23"/>
      <c r="B149" s="23"/>
      <c r="C149" s="192" t="s">
        <v>236</v>
      </c>
      <c r="D149" s="193"/>
      <c r="E149" s="193"/>
      <c r="F149" s="193"/>
      <c r="G149" s="193"/>
      <c r="H149" s="193"/>
      <c r="I149" s="194"/>
    </row>
    <row r="150" spans="1:9" ht="15" customHeight="1">
      <c r="A150" s="23"/>
      <c r="B150" s="23"/>
      <c r="C150" s="195" t="s">
        <v>237</v>
      </c>
      <c r="D150" s="196"/>
      <c r="E150" s="196"/>
      <c r="F150" s="196"/>
      <c r="G150" s="196"/>
      <c r="H150" s="196"/>
      <c r="I150" s="197"/>
    </row>
    <row r="151" spans="1:9" ht="15" customHeight="1">
      <c r="A151" s="165" t="s">
        <v>208</v>
      </c>
      <c r="B151" s="166"/>
      <c r="C151" s="201" t="s">
        <v>289</v>
      </c>
      <c r="D151" s="202"/>
      <c r="E151" s="202"/>
      <c r="F151" s="202"/>
      <c r="G151" s="202"/>
      <c r="H151" s="202"/>
      <c r="I151" s="203"/>
    </row>
    <row r="152" spans="1:9" ht="15" customHeight="1">
      <c r="A152" s="98"/>
      <c r="B152" s="99"/>
      <c r="C152" s="201" t="s">
        <v>275</v>
      </c>
      <c r="D152" s="202"/>
      <c r="E152" s="202"/>
      <c r="F152" s="202"/>
      <c r="G152" s="202"/>
      <c r="H152" s="202"/>
      <c r="I152" s="203"/>
    </row>
    <row r="153" spans="1:9" ht="15" customHeight="1">
      <c r="A153" s="190" t="s">
        <v>18</v>
      </c>
      <c r="B153" s="191"/>
      <c r="C153" s="187" t="s">
        <v>258</v>
      </c>
      <c r="D153" s="188"/>
      <c r="E153" s="188"/>
      <c r="F153" s="188"/>
      <c r="G153" s="188"/>
      <c r="H153" s="188"/>
      <c r="I153" s="189"/>
    </row>
    <row r="154" spans="1:9" ht="15" customHeight="1">
      <c r="A154" t="s">
        <v>18</v>
      </c>
      <c r="B154" t="s">
        <v>18</v>
      </c>
      <c r="C154" s="201" t="s">
        <v>264</v>
      </c>
      <c r="D154" s="202"/>
      <c r="E154" s="202"/>
      <c r="F154" s="202"/>
      <c r="G154" s="202"/>
      <c r="H154" s="202"/>
      <c r="I154" s="203"/>
    </row>
    <row r="155" spans="1:9" ht="15" customHeight="1">
      <c r="A155" t="s">
        <v>18</v>
      </c>
      <c r="C155" s="187" t="s">
        <v>209</v>
      </c>
      <c r="D155" s="188"/>
      <c r="E155" s="188"/>
      <c r="F155" s="188"/>
      <c r="G155" s="188"/>
      <c r="H155" s="188"/>
      <c r="I155" s="189"/>
    </row>
    <row r="156" spans="1:9" ht="15" customHeight="1">
      <c r="A156" t="s">
        <v>18</v>
      </c>
      <c r="C156" s="201" t="s">
        <v>286</v>
      </c>
      <c r="D156" s="202"/>
      <c r="E156" s="202"/>
      <c r="F156" s="202"/>
      <c r="G156" s="202"/>
      <c r="H156" s="202"/>
      <c r="I156" s="203"/>
    </row>
    <row r="157" spans="3:9" ht="15" customHeight="1">
      <c r="C157" s="162" t="s">
        <v>276</v>
      </c>
      <c r="D157" s="163"/>
      <c r="E157" s="163"/>
      <c r="F157" s="163"/>
      <c r="G157" s="163"/>
      <c r="H157" s="163"/>
      <c r="I157" s="164"/>
    </row>
    <row r="158" spans="3:9" ht="15" customHeight="1">
      <c r="C158" s="162" t="s">
        <v>277</v>
      </c>
      <c r="D158" s="163"/>
      <c r="E158" s="163"/>
      <c r="F158" s="163"/>
      <c r="G158" s="163"/>
      <c r="H158" s="163"/>
      <c r="I158" s="164"/>
    </row>
    <row r="159" spans="3:9" ht="12.75">
      <c r="C159" s="162" t="s">
        <v>278</v>
      </c>
      <c r="D159" s="163"/>
      <c r="E159" s="163"/>
      <c r="F159" s="163"/>
      <c r="G159" s="163"/>
      <c r="H159" s="163"/>
      <c r="I159" s="164"/>
    </row>
    <row r="160" spans="3:9" ht="12.75">
      <c r="C160" s="162" t="s">
        <v>280</v>
      </c>
      <c r="D160" s="163"/>
      <c r="E160" s="163"/>
      <c r="F160" s="163"/>
      <c r="G160" s="163"/>
      <c r="H160" s="163"/>
      <c r="I160" s="164"/>
    </row>
    <row r="161" spans="3:9" ht="12.75">
      <c r="C161" s="162" t="s">
        <v>281</v>
      </c>
      <c r="D161" s="163"/>
      <c r="E161" s="163"/>
      <c r="F161" s="163"/>
      <c r="G161" s="163"/>
      <c r="H161" s="163"/>
      <c r="I161" s="164"/>
    </row>
    <row r="162" spans="3:9" ht="12.75">
      <c r="C162" s="162" t="s">
        <v>282</v>
      </c>
      <c r="D162" s="163"/>
      <c r="E162" s="163"/>
      <c r="F162" s="163"/>
      <c r="G162" s="163"/>
      <c r="H162" s="163"/>
      <c r="I162" s="164"/>
    </row>
    <row r="163" spans="3:9" ht="12.75">
      <c r="C163" s="162" t="s">
        <v>290</v>
      </c>
      <c r="D163" s="163"/>
      <c r="E163" s="163"/>
      <c r="F163" s="163"/>
      <c r="G163" s="163"/>
      <c r="H163" s="163"/>
      <c r="I163" s="164"/>
    </row>
    <row r="164" spans="3:9" ht="12.75">
      <c r="C164" s="37" t="s">
        <v>292</v>
      </c>
      <c r="D164" s="37"/>
      <c r="E164" s="37"/>
      <c r="F164" s="37"/>
      <c r="G164" s="37"/>
      <c r="H164" s="37"/>
      <c r="I164" s="47"/>
    </row>
    <row r="165" spans="3:9" ht="12.75">
      <c r="C165" s="157" t="s">
        <v>293</v>
      </c>
      <c r="D165" s="37"/>
      <c r="E165" s="37"/>
      <c r="F165" s="37"/>
      <c r="G165" s="37"/>
      <c r="H165" s="37"/>
      <c r="I165" s="158"/>
    </row>
    <row r="166" spans="1:9" ht="12.75">
      <c r="A166" s="97"/>
      <c r="C166" s="159" t="s">
        <v>291</v>
      </c>
      <c r="D166" s="155"/>
      <c r="E166" s="155"/>
      <c r="F166" s="155"/>
      <c r="G166" s="155"/>
      <c r="H166" s="155"/>
      <c r="I166" s="160"/>
    </row>
    <row r="167" spans="3:9" ht="12.75">
      <c r="C167" s="37"/>
      <c r="D167" s="37"/>
      <c r="E167" s="37"/>
      <c r="F167" s="37"/>
      <c r="G167" s="37"/>
      <c r="H167" s="37"/>
      <c r="I167" s="47"/>
    </row>
    <row r="168" ht="12.75">
      <c r="A168" s="97" t="s">
        <v>265</v>
      </c>
    </row>
    <row r="169" ht="12.75">
      <c r="A169" s="97"/>
    </row>
    <row r="171" spans="1:5" ht="12.75">
      <c r="A171" t="s">
        <v>210</v>
      </c>
      <c r="E171" s="23" t="s">
        <v>273</v>
      </c>
    </row>
  </sheetData>
  <sheetProtection/>
  <mergeCells count="29">
    <mergeCell ref="C154:I154"/>
    <mergeCell ref="C155:I155"/>
    <mergeCell ref="C151:I151"/>
    <mergeCell ref="C163:I163"/>
    <mergeCell ref="C160:I160"/>
    <mergeCell ref="C159:I159"/>
    <mergeCell ref="C156:I156"/>
    <mergeCell ref="C157:I157"/>
    <mergeCell ref="C158:I158"/>
    <mergeCell ref="C161:I161"/>
    <mergeCell ref="A139:C139"/>
    <mergeCell ref="C144:I144"/>
    <mergeCell ref="C153:I153"/>
    <mergeCell ref="A153:B153"/>
    <mergeCell ref="C149:I149"/>
    <mergeCell ref="C150:I150"/>
    <mergeCell ref="C146:I146"/>
    <mergeCell ref="C152:I152"/>
    <mergeCell ref="C148:I148"/>
    <mergeCell ref="C162:I162"/>
    <mergeCell ref="A144:B144"/>
    <mergeCell ref="C145:I145"/>
    <mergeCell ref="A7:I7"/>
    <mergeCell ref="A11:I11"/>
    <mergeCell ref="A14:C14"/>
    <mergeCell ref="A8:I8"/>
    <mergeCell ref="D14:I14"/>
    <mergeCell ref="A151:B151"/>
    <mergeCell ref="C147:I147"/>
  </mergeCells>
  <printOptions/>
  <pageMargins left="0.75" right="0.75" top="1" bottom="1" header="0.5" footer="0.5"/>
  <pageSetup horizontalDpi="600" verticalDpi="600" orientation="portrait" paperSize="9" r:id="rId3"/>
  <headerFooter alignWithMargins="0">
    <oddFooter>&amp;CStranica &amp;P od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Miro_majstore</dc:creator>
  <cp:keywords/>
  <dc:description/>
  <cp:lastModifiedBy>korisnik</cp:lastModifiedBy>
  <cp:lastPrinted>2013-12-24T15:40:59Z</cp:lastPrinted>
  <dcterms:created xsi:type="dcterms:W3CDTF">2007-12-06T12:03:55Z</dcterms:created>
  <dcterms:modified xsi:type="dcterms:W3CDTF">2013-12-30T11:23:21Z</dcterms:modified>
  <cp:category/>
  <cp:version/>
  <cp:contentType/>
  <cp:contentStatus/>
</cp:coreProperties>
</file>