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  <author>Miro</author>
    <author>CENTAR ZA ODGOJ I OBRAZOVANJE</author>
    <author>Korisnik</author>
  </authors>
  <commentList>
    <comment ref="C14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planirati na 4 razini za 2008-2009, 2010-2011 na 2 razine</t>
        </r>
      </text>
    </comment>
    <comment ref="E1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riznica 3.804,00 + prebačena sa plivanja 2.258,07 + 1000 plan</t>
        </r>
      </text>
    </comment>
    <comment ref="E3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124,24</t>
        </r>
      </text>
    </comment>
    <comment ref="E54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380,06
</t>
        </r>
      </text>
    </comment>
    <comment ref="E137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2347 - 745 = 1602
</t>
        </r>
      </text>
    </comment>
    <comment ref="E58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132,21 iz fijolice prebačeno + 12950</t>
        </r>
      </text>
    </comment>
    <comment ref="H1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riznica 3.804,00 + prebačena sa plivanja 2.258,07 + 1000 plan</t>
        </r>
      </text>
    </comment>
    <comment ref="H3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124,24</t>
        </r>
      </text>
    </comment>
    <comment ref="H54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380,06
</t>
        </r>
      </text>
    </comment>
    <comment ref="H58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132,21 iz fijolice prebačeno + 12950</t>
        </r>
      </text>
    </comment>
    <comment ref="H137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2347 - 745 = 1602
</t>
        </r>
      </text>
    </comment>
    <comment ref="G106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na kontu 3121</t>
        </r>
      </text>
    </comment>
    <comment ref="H21" authorId="3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ino.= 2.635,11</t>
        </r>
      </text>
    </comment>
    <comment ref="H65" authorId="3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23730 + 29139 kn v.iz 2015 za uravnoteženje</t>
        </r>
      </text>
    </comment>
  </commentList>
</comments>
</file>

<file path=xl/sharedStrings.xml><?xml version="1.0" encoding="utf-8"?>
<sst xmlns="http://schemas.openxmlformats.org/spreadsheetml/2006/main" count="493" uniqueCount="329">
  <si>
    <t>R.br.</t>
  </si>
  <si>
    <t>Ivana plemenitog Zajca 26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</si>
  <si>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</si>
  <si>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</si>
  <si>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</si>
  <si>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</si>
  <si>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</si>
  <si>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</si>
  <si>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</si>
  <si>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</si>
  <si>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</si>
  <si>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</si>
  <si>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20.</t>
  </si>
  <si>
    <t>21.</t>
  </si>
  <si>
    <t>31.</t>
  </si>
  <si>
    <t>MB: 03110141</t>
  </si>
  <si>
    <t>14.</t>
  </si>
  <si>
    <t>3221 Ured.mat, preven.,TK</t>
  </si>
  <si>
    <t xml:space="preserve"> 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</si>
  <si>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</si>
  <si>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</si>
  <si>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</si>
  <si>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</si>
  <si>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</si>
  <si>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</si>
  <si>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</si>
  <si>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</si>
  <si>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</si>
  <si>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</si>
  <si>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</si>
  <si>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</si>
  <si>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</si>
  <si>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</si>
  <si>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</si>
  <si>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</si>
  <si>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</si>
  <si>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</si>
  <si>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</si>
  <si>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</si>
  <si>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</si>
  <si>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</si>
  <si>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</si>
  <si>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</si>
  <si>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</si>
  <si>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</si>
  <si>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</si>
  <si>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Centar za odgoj i obrazovanje Čakovec                                                                                                                                        Izrađena tabela 14.12.2007.</t>
  </si>
  <si>
    <t>49.</t>
  </si>
  <si>
    <t>51.</t>
  </si>
  <si>
    <t>52.</t>
  </si>
  <si>
    <t>Konto</t>
  </si>
  <si>
    <t>Predmet nabave</t>
  </si>
  <si>
    <t>Tr.službenog puta</t>
  </si>
  <si>
    <t>Dnevnice za sl.put u zemlji</t>
  </si>
  <si>
    <t>Naknade za prijevoz u zemlji</t>
  </si>
  <si>
    <t>Dnevnice za sl.put u ino.</t>
  </si>
  <si>
    <t>Papir za kopiranje</t>
  </si>
  <si>
    <t>Uredske potrepštine</t>
  </si>
  <si>
    <t>Mat. za nastavu</t>
  </si>
  <si>
    <t>Literatura (priručnici)</t>
  </si>
  <si>
    <t>Materijal i sredstva za čišć.i odr.</t>
  </si>
  <si>
    <t>Službena, radna i zaš.odjeća</t>
  </si>
  <si>
    <t>Pot.mat.za učeničke radove</t>
  </si>
  <si>
    <t>Struja</t>
  </si>
  <si>
    <t>Plin</t>
  </si>
  <si>
    <t>Mat.za hig. potrebe i njegu</t>
  </si>
  <si>
    <t>Motorni benzin i dizel gorivo</t>
  </si>
  <si>
    <t>Materijal za odr.postr.i opreme</t>
  </si>
  <si>
    <t>Materijal za održavanje vozila</t>
  </si>
  <si>
    <t>Ostali mat.za tek.i inv.održav.</t>
  </si>
  <si>
    <t>Sitni inventar i didaktika</t>
  </si>
  <si>
    <t>Poštarina</t>
  </si>
  <si>
    <t>Telefon, ostale usluge za prij.</t>
  </si>
  <si>
    <t>Usluge telefona</t>
  </si>
  <si>
    <t>Ostale usluge za kom.i prijevoz</t>
  </si>
  <si>
    <t>Usluge tek.i inv.održa.</t>
  </si>
  <si>
    <t>Održavanja post.i opreme</t>
  </si>
  <si>
    <t>Održavanje vozila</t>
  </si>
  <si>
    <t>Ostale usluge tek.i inv.održ.</t>
  </si>
  <si>
    <t>HRT, KDS pretplata</t>
  </si>
  <si>
    <t>Usluge objave natječaja</t>
  </si>
  <si>
    <t>Opskrba vodom</t>
  </si>
  <si>
    <t>Iznošenje i odvoz smeća</t>
  </si>
  <si>
    <t>Usluga čuvanja imovine</t>
  </si>
  <si>
    <t>Ostale komunalne usluge</t>
  </si>
  <si>
    <t>Analiza hrane</t>
  </si>
  <si>
    <t>Pregledi djelatnika</t>
  </si>
  <si>
    <t>Ostale zdravstvene usluge</t>
  </si>
  <si>
    <t>Autorski honorari</t>
  </si>
  <si>
    <t>Usluge odvjetnika</t>
  </si>
  <si>
    <t>Ostale intelektualne usluge</t>
  </si>
  <si>
    <t>Usluge kopiranja</t>
  </si>
  <si>
    <t>Usluga izrada fotografija</t>
  </si>
  <si>
    <t>Usluge registracije vozila</t>
  </si>
  <si>
    <t>Ostale nespom. usluge</t>
  </si>
  <si>
    <t>Prehrana djece(užina,objed)</t>
  </si>
  <si>
    <t>Povjerenstvo</t>
  </si>
  <si>
    <t>Osiguranje voz.,zap.,djece</t>
  </si>
  <si>
    <t>Osiguranje vozila</t>
  </si>
  <si>
    <t>Osiguranje djece</t>
  </si>
  <si>
    <t>Reprezentacija</t>
  </si>
  <si>
    <t>Članarine</t>
  </si>
  <si>
    <t>Bankovne usluge</t>
  </si>
  <si>
    <t>Troškovi plivanje učenika</t>
  </si>
  <si>
    <t>Takse, plivanje,ljetovanja</t>
  </si>
  <si>
    <t>Prijevoz djece</t>
  </si>
  <si>
    <t>Miševi, tipkovnice</t>
  </si>
  <si>
    <t>Auto gume</t>
  </si>
  <si>
    <t>Alat za održavanje postrojenja, opreme</t>
  </si>
  <si>
    <t>Ostali sitni inventar prema tekućim potrebama</t>
  </si>
  <si>
    <t>Obrasci, svjedodžbe, ostale tiskanice</t>
  </si>
  <si>
    <t>Namirnice za posebnu prehranu</t>
  </si>
  <si>
    <t>1.</t>
  </si>
  <si>
    <t>2.</t>
  </si>
  <si>
    <t>3.</t>
  </si>
  <si>
    <t>4.</t>
  </si>
  <si>
    <t>5.</t>
  </si>
  <si>
    <t>6.</t>
  </si>
  <si>
    <t>7.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</si>
  <si>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</si>
  <si>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</si>
  <si>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</si>
  <si>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</si>
  <si>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</si>
  <si>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</si>
  <si>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</si>
  <si>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</si>
  <si>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</si>
  <si>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</si>
  <si>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</si>
  <si>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</si>
  <si>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</si>
  <si>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</si>
  <si>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</si>
  <si>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</si>
  <si>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</si>
  <si>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</si>
  <si>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</si>
  <si>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</si>
  <si>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</si>
  <si>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</si>
  <si>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</si>
  <si>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</si>
  <si>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</si>
  <si>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</si>
  <si>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</si>
  <si>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</si>
  <si>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</si>
  <si>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</si>
  <si>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</si>
  <si>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</si>
  <si>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</si>
  <si>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</si>
  <si>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</si>
  <si>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</si>
  <si>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</si>
  <si>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</si>
  <si>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</si>
  <si>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</si>
  <si>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</si>
  <si>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</si>
  <si>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</si>
  <si>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</si>
  <si>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</si>
  <si>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</si>
  <si>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</si>
  <si>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</si>
  <si>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</si>
  <si>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</si>
  <si>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</si>
  <si>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</si>
  <si>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</si>
  <si>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</si>
  <si>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</si>
  <si>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</si>
  <si>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</si>
  <si>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Kotizacije za seminare, savjetovanja</t>
  </si>
  <si>
    <t>Hrana i sokovi za goste Centra</t>
  </si>
  <si>
    <t>95.</t>
  </si>
  <si>
    <t>Mat.i sirovine</t>
  </si>
  <si>
    <t>Energija</t>
  </si>
  <si>
    <t>Rashodi za usluge</t>
  </si>
  <si>
    <t>Promidžba i inform.</t>
  </si>
  <si>
    <t>Kom.usluge,prehrana</t>
  </si>
  <si>
    <t>Sanitarni pregledi čist.</t>
  </si>
  <si>
    <t>Ostale int.usluge</t>
  </si>
  <si>
    <t>Rač.usluge</t>
  </si>
  <si>
    <t>3239</t>
  </si>
  <si>
    <t>Graf.tisk.usluge,fotokop.,ost.</t>
  </si>
  <si>
    <t>329</t>
  </si>
  <si>
    <t>Nagrada RPA, povjerenstvo</t>
  </si>
  <si>
    <t>Donacije,uč.zadruge</t>
  </si>
  <si>
    <t>Pomoći, sufin.prijevoza</t>
  </si>
  <si>
    <t>Pomoć obiteljima,Grad</t>
  </si>
  <si>
    <t>Rač.oprema,ur.namj.,ostali</t>
  </si>
  <si>
    <t>PRORAČUN, GRAD, SOCIJALA, OSTALI IZVORI</t>
  </si>
  <si>
    <t>OPREMA</t>
  </si>
  <si>
    <t>Osiguranje ostale imovine</t>
  </si>
  <si>
    <t>Naknade za prijevoz u ino.</t>
  </si>
  <si>
    <t>96.</t>
  </si>
  <si>
    <t>Legenda:</t>
  </si>
  <si>
    <t>Procijenjena vrijednost - procijenjeni iznos bez PDV-a u slučaju da se on obračunava na nabavljenu robu ili usluge</t>
  </si>
  <si>
    <t>Napomene:</t>
  </si>
  <si>
    <t>(točka II. Odluke o kriterijima za financiranje povećanih troškova prijevoza i posebnih nastavnih sredstava i pomagala učenika s teškoćama u razvoju</t>
  </si>
  <si>
    <t>Izradio: Miroslav Hajdinjak</t>
  </si>
  <si>
    <t>113.</t>
  </si>
  <si>
    <t>Materijalni rashodi</t>
  </si>
  <si>
    <t>Službena putovanja</t>
  </si>
  <si>
    <t>Financijski rashodi</t>
  </si>
  <si>
    <t>Pomoći dane u inozemstvo i unutar opće države</t>
  </si>
  <si>
    <t>Ostale naknade građanima</t>
  </si>
  <si>
    <t>114.</t>
  </si>
  <si>
    <t>115.</t>
  </si>
  <si>
    <t>116.</t>
  </si>
  <si>
    <t>117.</t>
  </si>
  <si>
    <r>
      <t xml:space="preserve"> I Z V O R     </t>
    </r>
    <r>
      <rPr>
        <sz val="10"/>
        <rFont val="Arial"/>
        <family val="2"/>
      </rPr>
      <t>→</t>
    </r>
  </si>
  <si>
    <t>Rash.za mat.i energ.</t>
  </si>
  <si>
    <t>Materijal,dijelovi održa.</t>
  </si>
  <si>
    <t>Ostali financijski rashodi</t>
  </si>
  <si>
    <t>Pomoći unutar opće države</t>
  </si>
  <si>
    <t>Postrojenja i oprema</t>
  </si>
  <si>
    <t>Prijevozna sredstva</t>
  </si>
  <si>
    <t>Ostale usluge - org. javni prijevoz</t>
  </si>
  <si>
    <t>S V E U K U P N O :</t>
  </si>
  <si>
    <t>KONTROLNI ZBROJ:</t>
  </si>
  <si>
    <t>STUPAC</t>
  </si>
  <si>
    <t>Naknada za prijevoz na posao</t>
  </si>
  <si>
    <t>ne mora biti sastavni dio plana</t>
  </si>
  <si>
    <t>Crveno označena polja su stavke koje ne moraju biti dio plana nabave jer se za njih ne raspisuje javna nabava, ali su uneseni zbog lakše</t>
  </si>
  <si>
    <t>kontrole i usporedbe sa financijskim planom</t>
  </si>
  <si>
    <t>INDEKS (8/5)</t>
  </si>
  <si>
    <t>OIB: 36128164609</t>
  </si>
  <si>
    <t>začini (namirnice-kuhinja III. OŠ)</t>
  </si>
  <si>
    <t>krušni proiz. (namirnice-kuhinja III. OŠ)</t>
  </si>
  <si>
    <t>riba (namirnice-kuhinja III. OŠ)</t>
  </si>
  <si>
    <t>tjestenine (namirnice-kuhinja III. OŠ)</t>
  </si>
  <si>
    <t>voće i povrće (namirnice-kuhinja III. OŠ)</t>
  </si>
  <si>
    <t>mesni proiz. (namirnice-kuhinja III. OŠ)</t>
  </si>
  <si>
    <t>mlijeko i vrhnje (namirnice-kuhinja III. OŠ)</t>
  </si>
  <si>
    <t>šećer i srodni p. (namirnice-kuhinja III. OŠ)</t>
  </si>
  <si>
    <t>kakao, čok., (namirnice-kuhinja III. OŠ)</t>
  </si>
  <si>
    <t>bezalk.pića (namirnice-kuhinja III. OŠ)</t>
  </si>
  <si>
    <t>voćni sokovi (namirnice-kuhinja III. OŠ)</t>
  </si>
  <si>
    <t>ulja (namirnice-kuhinja III. OŠ)</t>
  </si>
  <si>
    <t>mlinarski proizv. (namirnice-kuhinja III. OŠ)</t>
  </si>
  <si>
    <t>raz.mliječni proizv. (namirnice-kuhinja III. OŠ)</t>
  </si>
  <si>
    <t>čajevi i srodni proiz. (namirnice-kuhinja III. OŠ)</t>
  </si>
  <si>
    <t>sirevi (namirnice-kuhinja III. OŠ)</t>
  </si>
  <si>
    <t>ostale nam. (namirnice-kuhinja III. OŠ)</t>
  </si>
  <si>
    <t>84.</t>
  </si>
  <si>
    <t>Razni pribor za jelo, uređaji</t>
  </si>
  <si>
    <t xml:space="preserve">Didaktička pomagala, TZK </t>
  </si>
  <si>
    <t>Knjige</t>
  </si>
  <si>
    <t>nema (naknade građanima)</t>
  </si>
  <si>
    <t>Prijevoz vl.autom (sufinanciranje)</t>
  </si>
  <si>
    <t>Pod rednim brojem 116. isplaćuje se naknada roditeljima za sufin. prij. djece vl.autom od mjesta stanovanja do Centra nakon primitka sred. od Min.</t>
  </si>
  <si>
    <t>Kontrolirao:  stručna služba osnivača, Grada Čakovca za javnu nabavu</t>
  </si>
  <si>
    <t>Uređenje prostora,čuvanja imovine</t>
  </si>
  <si>
    <t>Zgrade, garaže, i sl.</t>
  </si>
  <si>
    <t>Poslovni objekti</t>
  </si>
  <si>
    <t xml:space="preserve">Plan nabave je vezan uz financijski plan na 3 razini prema ekonomskoj klasifikaciji, te je zbog tekućih potreba tokom godine došlo do nekih odstupanja na </t>
  </si>
  <si>
    <t>ravnateljica: Dragica Benčik, dipl.def.</t>
  </si>
  <si>
    <t>Naknade za smještaj u zemlji / inozemstvu</t>
  </si>
  <si>
    <t>zajedničkoj kuhinji r. br 23-39; objed priprema Srednja škola Čakovec</t>
  </si>
  <si>
    <t>Pod rednim brojem 90. nabavljala se gotova hrana za prehranu djece do siječnja 2011., a nakon toga kupuju se namirnice za užinu koju priprema III. OŠ u</t>
  </si>
  <si>
    <t xml:space="preserve"> - r.br. 113. - manji broj polaznika u prijevozu, novi polaznici sa drukčijom km, te smanjene cijene goriva</t>
  </si>
  <si>
    <t>vrijed. jednaka ili veća od  20.000 kuna, a manja od 200.000, 500.000 kn u plan se unose podaci o predme. naba. i proci. vrijed.; R=roba, U=usluga</t>
  </si>
  <si>
    <t>Štednja za ljetovanje, obračun, uplate roditelja</t>
  </si>
  <si>
    <r>
      <t xml:space="preserve">Ostali nespom.rashodi / </t>
    </r>
    <r>
      <rPr>
        <b/>
        <sz val="7"/>
        <color indexed="10"/>
        <rFont val="Arial Narrow"/>
        <family val="2"/>
      </rPr>
      <t>nak.za inv. 3295</t>
    </r>
  </si>
  <si>
    <r>
      <t xml:space="preserve">U - b. na. / </t>
    </r>
    <r>
      <rPr>
        <b/>
        <sz val="7.5"/>
        <color indexed="10"/>
        <rFont val="Arial Narrow"/>
        <family val="2"/>
      </rPr>
      <t>nak.zbog neza.osoba s i.</t>
    </r>
  </si>
  <si>
    <t>Postupak, predmet nabave, CPV, evidencijski broj nabave</t>
  </si>
  <si>
    <t>Klasa: 400-02/17-01/01</t>
  </si>
  <si>
    <t>Urbr.: 2109-51-01-17-07</t>
  </si>
  <si>
    <t>Sukladno članku 28. Zakona o javnoj nabavi (Narodne novine br. 120/16)</t>
  </si>
  <si>
    <t>donosi se za proračunskog korisnika čija je funkcija decentralizirana za 2017.</t>
  </si>
  <si>
    <t>REBALANS PLANA NABAVE ZA POSLOVNU GODINU 2017.</t>
  </si>
  <si>
    <t>Procijenjena vrijednost 2017.</t>
  </si>
  <si>
    <t>Plan 2017.</t>
  </si>
  <si>
    <t>Rebalans procijenjene vrijednosti 2017.</t>
  </si>
  <si>
    <t>REBALANS Plana 2017.</t>
  </si>
  <si>
    <t>U - jednostavna nabava</t>
  </si>
  <si>
    <t>R - jednostavna nabava</t>
  </si>
  <si>
    <t>ne mora biti sa.</t>
  </si>
  <si>
    <t>nema (naknade g</t>
  </si>
  <si>
    <t>U-jednostavna nabava</t>
  </si>
  <si>
    <r>
      <t xml:space="preserve">U - j. na. / </t>
    </r>
    <r>
      <rPr>
        <b/>
        <sz val="7.5"/>
        <color indexed="10"/>
        <rFont val="Arial Narrow"/>
        <family val="2"/>
      </rPr>
      <t>nak.zbog neza.osoba s i.</t>
    </r>
  </si>
  <si>
    <r>
      <rPr>
        <sz val="7.5"/>
        <rFont val="Arial Narrow"/>
        <family val="2"/>
      </rPr>
      <t>U-j.na.</t>
    </r>
    <r>
      <rPr>
        <sz val="7.5"/>
        <color indexed="10"/>
        <rFont val="Arial Narrow"/>
        <family val="2"/>
      </rPr>
      <t xml:space="preserve"> / ne mora biti sa.</t>
    </r>
  </si>
  <si>
    <t>Ugovor / okvi. sporazum, pla. početak, trajanje</t>
  </si>
  <si>
    <t>Plan - planski podaci izrađeni na temelju rebalansa financijskog plana za '17. godinu, te se ovaj Plan nabave primjenjuje od 1.1.-31.12.2017.</t>
  </si>
  <si>
    <t>nar., bez n.o.</t>
  </si>
  <si>
    <t>nar.,bez n.o.,ug.</t>
  </si>
  <si>
    <t>ug.</t>
  </si>
  <si>
    <t>nar., bez. n.o.</t>
  </si>
  <si>
    <t>Ugovor, rujan, 10 mjeseci</t>
  </si>
  <si>
    <t>prema ZJN2016</t>
  </si>
  <si>
    <t>nar.</t>
  </si>
  <si>
    <t>bez n.o.</t>
  </si>
  <si>
    <t>Ugovor, studeni, 1 mjesec</t>
  </si>
  <si>
    <t>Okvirni sporazum, studeni 2016,  24 mjeseca</t>
  </si>
  <si>
    <t xml:space="preserve">Postupak - postupak koji se primjenjuje na nabavljenu robu ili usluge (jednostavna nabava - nab. robe do 200.000 kn, odnosno usluga do 500.000 kn </t>
  </si>
  <si>
    <t>bez PDV-a za koje nije obavezno provoditi postupak javne nabave, čl.12, prema ZJN2016): prema članku 28. za predmete nabave čija je proci.</t>
  </si>
  <si>
    <t xml:space="preserve">te način ostvarivanja nabave: nar. = narudžba, bez. n.o. = bez najave obveze, ug. = ugovor </t>
  </si>
  <si>
    <t>Osnivač proveo otvoreni postupak JN male vrij. za korisnike (CPV 09310000-5), električna energija, I16BV-1</t>
  </si>
  <si>
    <t>Planirani su za 2017. ukupni novi rashodi u iznosu od 12.304.394,00 kn; plaće za sve zaposlenike u iznosu od 9.474.800 kn nisu uključena u ovaj plan</t>
  </si>
  <si>
    <t>Za sve nabave gdje nije navedeno trajanje i početak, nabava se vrši u razdoblju od 1.1.-31.12.2017. prema tekućim potrebama.</t>
  </si>
  <si>
    <t>Nagrada osobama PDB (RPA), učenicima</t>
  </si>
  <si>
    <t>Minibus, kombi</t>
  </si>
  <si>
    <t>nar., ug.</t>
  </si>
  <si>
    <t xml:space="preserve">iznositi prema procjeni oko 869.918,80 kuna bez uračunatog PDV-a  na temelju provedenog otvorenog postupka javne nabave usluge </t>
  </si>
  <si>
    <t xml:space="preserve">male vrijednosti (1/2016-JNMV) za školsku godinu '16./'17. prema pozivu na nadmetanje od 1.6.2016.(2016/S 002-0011787), te sklopljenog ugovora </t>
  </si>
  <si>
    <t>10 nastavnih mjeseci do 30.06.2017. s pravnom osobom Auto Škola Prilok d.o.o.</t>
  </si>
  <si>
    <t>JN je planirana u financijskom planu rashoda i prihoda za 2017. pod PROGRAMI ŠKOLSTVA-Pomoći (323, 636)</t>
  </si>
  <si>
    <t>Pod rednim br. 59. zbog potrebe organiziranja posebnog prijevoza djece, usluga koju pruža vanjski dobavljač, a taj iznos će za 1 godinu</t>
  </si>
  <si>
    <t>Za provedeni otvoreni postupak javne nabave usluge male vrijednosti (1/2017 JNMV) za školsku godinu 2017./2018. s predviđenim trajanjem od 10 mjeseci</t>
  </si>
  <si>
    <t>detaljnijim razradama, a odstupanja na 3 razini uz već navedena u odnosu na posljednji plan nabave za 2017. su nastale zbog:</t>
  </si>
  <si>
    <t xml:space="preserve">preostalih donacija; 20.000 je predviđeno za nabavu električne peći za glinu iz vlastitih prihoda; iz 30.000 kn sredstava MZO 2016. za opremu nabavljena </t>
  </si>
  <si>
    <t>aplikacija za arhiviranje 7.500 kn, uređuje prilaz za njihalo za djecu u in. kolicima 12.531 kn + te oprema za kuhinju 5.000 kn (štednjak, hladnjak)</t>
  </si>
  <si>
    <t xml:space="preserve">prijenosna računala za E-dnevnik (13.321 kn) +  oprema za video nadzor (16.679 kn); iz sredstava MDOMSP se nabavlja računalo 6.000 kn, </t>
  </si>
  <si>
    <t xml:space="preserve">do 30.6.2018. prema pozivu na nadmetanje od 12.6.2017.(2017/S 0F2-0011621, klasa: 406-01/17-01/01, urbroj: 2109-51-01-17-10), sklopljen je ugovor </t>
  </si>
  <si>
    <t>klasa: 602-01/17-01/01, urbroj: 2109/51-01-17-09 na iznos od 927.900,00 kn + pdv također s istom pravnom osobom Auto Škola Prilok d.o.o.</t>
  </si>
  <si>
    <t>Pod rednim brojem 121. RBA d.o.o. donirao sredstva za nabavu njihala za djecu u in. kolicima 15.000 kn + 3.375 kn iz ostalih donacija za njihalo;</t>
  </si>
  <si>
    <t xml:space="preserve">iz hum. akcije nabavljaju se prijenosna računala za E-dnevnik 13.438 + pametna ploča 15.375 kn, dok je ostatak za pametne ploče od 4.250 iz </t>
  </si>
  <si>
    <t xml:space="preserve"> - r.br. 120., 122 - prethodno obajšnjene donacija , uravnoteženje, te ostala nabava prema tekućim potrebama</t>
  </si>
  <si>
    <t>R-jednostavna nabava/don.</t>
  </si>
  <si>
    <t>U Čakovcu, 21.11.2017.</t>
  </si>
  <si>
    <t>otvoreni postupak JN male vrij. (CPV 60130000-8), org. prila. prije. uče. s teškoćama u razvoju, JNMV 1/2017</t>
  </si>
  <si>
    <t>Pod rednim brojem 123. rebalansom se planira nabava kombi vozila u postupku jednostavne nabave koji se planira provesti krajem mjeseca studenog '17.</t>
  </si>
  <si>
    <t>klasa: 602-01/16-01/01, urbroj: 2109/51-01-16-14. s predviđenim trajanjem sklop. ugovora org. prilagođenog prijevoz učenika  s teškoćama u razvoju za</t>
  </si>
  <si>
    <t xml:space="preserve">postupak jednostavne nabave (CPV 34115200-8), Motorno vozilo za prijevoz manje od 10 osoba, 1/2017-JEN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</si>
</sst>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_ ;[Red]\-0.00\ "/>
    <numFmt numFmtId="165" formatCode="#,##0_ ;[Red]\-#,##0\ "/>
    <numFmt numFmtId="166" formatCode="0.00;[Red]0.00"/>
    <numFmt numFmtId="167" formatCode="#,##0.00_ ;[Red]\-#,##0.00\ "/>
    <numFmt numFmtId="168" formatCode="0.0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7.5"/>
      <color indexed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 Narrow"/>
      <family val="2"/>
    </font>
    <font>
      <sz val="7.5"/>
      <color indexed="12"/>
      <name val="Arial Narrow"/>
      <family val="2"/>
    </font>
    <font>
      <sz val="10"/>
      <color indexed="12"/>
      <name val="Arial"/>
      <family val="2"/>
    </font>
    <font>
      <sz val="7.5"/>
      <color indexed="8"/>
      <name val="Arial Narrow"/>
      <family val="2"/>
    </font>
    <font>
      <sz val="10"/>
      <color indexed="8"/>
      <name val="Arial"/>
      <family val="2"/>
    </font>
    <font>
      <sz val="7"/>
      <color indexed="10"/>
      <name val="Arial Narrow"/>
      <family val="2"/>
    </font>
    <font>
      <sz val="7.5"/>
      <color indexed="10"/>
      <name val="Arial Narrow"/>
      <family val="2"/>
    </font>
    <font>
      <b/>
      <sz val="7"/>
      <color indexed="10"/>
      <name val="Arial Narrow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7.5"/>
      <color indexed="10"/>
      <name val="Arial Narrow"/>
      <family val="2"/>
    </font>
    <font>
      <b/>
      <sz val="6"/>
      <color indexed="12"/>
      <name val="Arial"/>
      <family val="2"/>
    </font>
    <font>
      <b/>
      <sz val="10"/>
      <color indexed="12"/>
      <name val="Arial"/>
      <family val="2"/>
    </font>
    <font>
      <b/>
      <sz val="7.5"/>
      <color indexed="12"/>
      <name val="Arial Narrow"/>
      <family val="2"/>
    </font>
    <font>
      <b/>
      <sz val="7.5"/>
      <color indexed="8"/>
      <name val="Arial Narrow"/>
      <family val="2"/>
    </font>
    <font>
      <b/>
      <sz val="7.5"/>
      <color indexed="17"/>
      <name val="Arial Narrow"/>
      <family val="2"/>
    </font>
    <font>
      <b/>
      <i/>
      <sz val="7.5"/>
      <color indexed="17"/>
      <name val="Arial Narrow"/>
      <family val="2"/>
    </font>
    <font>
      <b/>
      <sz val="7"/>
      <color indexed="17"/>
      <name val="Arial Narrow"/>
      <family val="2"/>
    </font>
    <font>
      <sz val="7"/>
      <color indexed="17"/>
      <name val="Arial Narrow"/>
      <family val="2"/>
    </font>
    <font>
      <sz val="7.5"/>
      <color indexed="17"/>
      <name val="Arial Narrow"/>
      <family val="2"/>
    </font>
    <font>
      <b/>
      <sz val="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.5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.5"/>
      <color rgb="FF0070C0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5" fillId="28" borderId="2" applyNumberFormat="0" applyAlignment="0" applyProtection="0"/>
    <xf numFmtId="0" fontId="66" fillId="28" borderId="3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4" fillId="31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165" fontId="10" fillId="34" borderId="11" xfId="0" applyNumberFormat="1" applyFont="1" applyFill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 vertical="center"/>
    </xf>
    <xf numFmtId="165" fontId="12" fillId="0" borderId="12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165" fontId="10" fillId="35" borderId="11" xfId="0" applyNumberFormat="1" applyFont="1" applyFill="1" applyBorder="1" applyAlignment="1">
      <alignment horizontal="right" vertical="center"/>
    </xf>
    <xf numFmtId="0" fontId="19" fillId="35" borderId="11" xfId="0" applyFont="1" applyFill="1" applyBorder="1" applyAlignment="1">
      <alignment horizontal="left" vertical="center"/>
    </xf>
    <xf numFmtId="165" fontId="12" fillId="35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5" fontId="10" fillId="35" borderId="12" xfId="0" applyNumberFormat="1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165" fontId="12" fillId="35" borderId="21" xfId="0" applyNumberFormat="1" applyFont="1" applyFill="1" applyBorder="1" applyAlignment="1">
      <alignment horizontal="right" vertical="center"/>
    </xf>
    <xf numFmtId="165" fontId="12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5" fontId="25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/>
    </xf>
    <xf numFmtId="168" fontId="12" fillId="34" borderId="10" xfId="0" applyNumberFormat="1" applyFont="1" applyFill="1" applyBorder="1" applyAlignment="1">
      <alignment horizontal="right" vertical="center"/>
    </xf>
    <xf numFmtId="168" fontId="10" fillId="35" borderId="12" xfId="0" applyNumberFormat="1" applyFont="1" applyFill="1" applyBorder="1" applyAlignment="1">
      <alignment horizontal="right" vertical="center"/>
    </xf>
    <xf numFmtId="168" fontId="12" fillId="0" borderId="11" xfId="0" applyNumberFormat="1" applyFont="1" applyBorder="1" applyAlignment="1">
      <alignment horizontal="right" vertical="center"/>
    </xf>
    <xf numFmtId="168" fontId="25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5" fontId="22" fillId="34" borderId="10" xfId="0" applyNumberFormat="1" applyFont="1" applyFill="1" applyBorder="1" applyAlignment="1">
      <alignment horizontal="right" vertical="center"/>
    </xf>
    <xf numFmtId="165" fontId="22" fillId="36" borderId="0" xfId="0" applyNumberFormat="1" applyFont="1" applyFill="1" applyBorder="1" applyAlignment="1">
      <alignment horizontal="right" vertical="center"/>
    </xf>
    <xf numFmtId="168" fontId="10" fillId="35" borderId="21" xfId="0" applyNumberFormat="1" applyFont="1" applyFill="1" applyBorder="1" applyAlignment="1">
      <alignment horizontal="right" vertical="center"/>
    </xf>
    <xf numFmtId="168" fontId="25" fillId="0" borderId="20" xfId="0" applyNumberFormat="1" applyFont="1" applyBorder="1" applyAlignment="1">
      <alignment horizontal="right" vertical="center"/>
    </xf>
    <xf numFmtId="168" fontId="12" fillId="34" borderId="11" xfId="0" applyNumberFormat="1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65" fontId="39" fillId="34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8" fontId="10" fillId="35" borderId="23" xfId="0" applyNumberFormat="1" applyFont="1" applyFill="1" applyBorder="1" applyAlignment="1">
      <alignment horizontal="right" vertical="center"/>
    </xf>
    <xf numFmtId="165" fontId="12" fillId="35" borderId="24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right" vertical="center"/>
    </xf>
    <xf numFmtId="168" fontId="12" fillId="34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35" fillId="34" borderId="15" xfId="0" applyNumberFormat="1" applyFont="1" applyFill="1" applyBorder="1" applyAlignment="1">
      <alignment horizontal="right" vertical="center"/>
    </xf>
    <xf numFmtId="4" fontId="35" fillId="34" borderId="10" xfId="0" applyNumberFormat="1" applyFont="1" applyFill="1" applyBorder="1" applyAlignment="1">
      <alignment horizontal="right" vertical="center"/>
    </xf>
    <xf numFmtId="4" fontId="36" fillId="35" borderId="27" xfId="0" applyNumberFormat="1" applyFont="1" applyFill="1" applyBorder="1" applyAlignment="1">
      <alignment horizontal="right" vertical="center"/>
    </xf>
    <xf numFmtId="4" fontId="36" fillId="35" borderId="12" xfId="0" applyNumberFormat="1" applyFont="1" applyFill="1" applyBorder="1" applyAlignment="1">
      <alignment horizontal="right" vertical="center"/>
    </xf>
    <xf numFmtId="4" fontId="37" fillId="0" borderId="28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 vertical="center"/>
    </xf>
    <xf numFmtId="4" fontId="24" fillId="0" borderId="28" xfId="0" applyNumberFormat="1" applyFont="1" applyBorder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/>
    </xf>
    <xf numFmtId="4" fontId="36" fillId="35" borderId="11" xfId="0" applyNumberFormat="1" applyFont="1" applyFill="1" applyBorder="1" applyAlignment="1">
      <alignment horizontal="right" vertical="center"/>
    </xf>
    <xf numFmtId="4" fontId="35" fillId="0" borderId="29" xfId="0" applyNumberFormat="1" applyFont="1" applyBorder="1" applyAlignment="1">
      <alignment horizontal="right" vertical="center"/>
    </xf>
    <xf numFmtId="4" fontId="38" fillId="0" borderId="28" xfId="0" applyNumberFormat="1" applyFont="1" applyBorder="1" applyAlignment="1">
      <alignment horizontal="right" vertical="center"/>
    </xf>
    <xf numFmtId="4" fontId="39" fillId="0" borderId="11" xfId="0" applyNumberFormat="1" applyFont="1" applyBorder="1" applyAlignment="1">
      <alignment horizontal="right" vertical="center"/>
    </xf>
    <xf numFmtId="4" fontId="36" fillId="35" borderId="29" xfId="0" applyNumberFormat="1" applyFont="1" applyFill="1" applyBorder="1" applyAlignment="1">
      <alignment horizontal="right" vertical="center"/>
    </xf>
    <xf numFmtId="4" fontId="35" fillId="0" borderId="30" xfId="0" applyNumberFormat="1" applyFont="1" applyBorder="1" applyAlignment="1">
      <alignment horizontal="right" vertical="center"/>
    </xf>
    <xf numFmtId="4" fontId="38" fillId="0" borderId="31" xfId="0" applyNumberFormat="1" applyFont="1" applyBorder="1" applyAlignment="1">
      <alignment horizontal="right" vertical="center"/>
    </xf>
    <xf numFmtId="4" fontId="36" fillId="34" borderId="28" xfId="0" applyNumberFormat="1" applyFont="1" applyFill="1" applyBorder="1" applyAlignment="1">
      <alignment horizontal="right" vertical="center"/>
    </xf>
    <xf numFmtId="4" fontId="36" fillId="34" borderId="11" xfId="0" applyNumberFormat="1" applyFont="1" applyFill="1" applyBorder="1" applyAlignment="1">
      <alignment horizontal="right" vertical="center"/>
    </xf>
    <xf numFmtId="4" fontId="36" fillId="35" borderId="28" xfId="0" applyNumberFormat="1" applyFont="1" applyFill="1" applyBorder="1" applyAlignment="1">
      <alignment horizontal="right" vertical="center"/>
    </xf>
    <xf numFmtId="4" fontId="36" fillId="34" borderId="29" xfId="0" applyNumberFormat="1" applyFont="1" applyFill="1" applyBorder="1" applyAlignment="1">
      <alignment horizontal="right" vertical="center"/>
    </xf>
    <xf numFmtId="4" fontId="26" fillId="0" borderId="28" xfId="0" applyNumberFormat="1" applyFont="1" applyBorder="1" applyAlignment="1">
      <alignment horizontal="right" vertical="center"/>
    </xf>
    <xf numFmtId="4" fontId="30" fillId="0" borderId="11" xfId="0" applyNumberFormat="1" applyFont="1" applyBorder="1" applyAlignment="1">
      <alignment horizontal="right" vertical="center"/>
    </xf>
    <xf numFmtId="4" fontId="35" fillId="35" borderId="23" xfId="0" applyNumberFormat="1" applyFont="1" applyFill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7" fillId="35" borderId="28" xfId="0" applyNumberFormat="1" applyFont="1" applyFill="1" applyBorder="1" applyAlignment="1">
      <alignment horizontal="right" vertical="center"/>
    </xf>
    <xf numFmtId="4" fontId="35" fillId="35" borderId="11" xfId="0" applyNumberFormat="1" applyFont="1" applyFill="1" applyBorder="1" applyAlignment="1">
      <alignment horizontal="right" vertical="center"/>
    </xf>
    <xf numFmtId="4" fontId="37" fillId="35" borderId="11" xfId="0" applyNumberFormat="1" applyFont="1" applyFill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5" fillId="0" borderId="18" xfId="0" applyNumberFormat="1" applyFont="1" applyBorder="1" applyAlignment="1">
      <alignment horizontal="right" vertical="center"/>
    </xf>
    <xf numFmtId="4" fontId="35" fillId="35" borderId="21" xfId="0" applyNumberFormat="1" applyFont="1" applyFill="1" applyBorder="1" applyAlignment="1">
      <alignment horizontal="right" vertical="center"/>
    </xf>
    <xf numFmtId="4" fontId="12" fillId="34" borderId="15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0" fillId="35" borderId="27" xfId="0" applyNumberFormat="1" applyFont="1" applyFill="1" applyBorder="1" applyAlignment="1">
      <alignment horizontal="right" vertical="center"/>
    </xf>
    <xf numFmtId="4" fontId="10" fillId="35" borderId="12" xfId="0" applyNumberFormat="1" applyFont="1" applyFill="1" applyBorder="1" applyAlignment="1">
      <alignment horizontal="right" vertical="center"/>
    </xf>
    <xf numFmtId="4" fontId="19" fillId="0" borderId="28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0" fillId="35" borderId="11" xfId="0" applyNumberFormat="1" applyFont="1" applyFill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3" fillId="0" borderId="28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0" fillId="35" borderId="29" xfId="0" applyNumberFormat="1" applyFont="1" applyFill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4" fontId="10" fillId="34" borderId="29" xfId="0" applyNumberFormat="1" applyFont="1" applyFill="1" applyBorder="1" applyAlignment="1">
      <alignment horizontal="right" vertical="center"/>
    </xf>
    <xf numFmtId="4" fontId="10" fillId="34" borderId="32" xfId="0" applyNumberFormat="1" applyFont="1" applyFill="1" applyBorder="1" applyAlignment="1">
      <alignment horizontal="right" vertical="center"/>
    </xf>
    <xf numFmtId="4" fontId="10" fillId="35" borderId="28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12" fillId="35" borderId="33" xfId="0" applyNumberFormat="1" applyFont="1" applyFill="1" applyBorder="1" applyAlignment="1">
      <alignment horizontal="right" vertical="center"/>
    </xf>
    <xf numFmtId="4" fontId="12" fillId="35" borderId="23" xfId="0" applyNumberFormat="1" applyFont="1" applyFill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9" fillId="35" borderId="28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9" fillId="35" borderId="11" xfId="0" applyNumberFormat="1" applyFont="1" applyFill="1" applyBorder="1" applyAlignment="1">
      <alignment horizontal="right" vertical="center"/>
    </xf>
    <xf numFmtId="4" fontId="19" fillId="0" borderId="25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2" fillId="35" borderId="21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165" fontId="12" fillId="37" borderId="0" xfId="0" applyNumberFormat="1" applyFont="1" applyFill="1" applyBorder="1" applyAlignment="1">
      <alignment horizontal="right" vertical="center"/>
    </xf>
    <xf numFmtId="165" fontId="79" fillId="0" borderId="11" xfId="0" applyNumberFormat="1" applyFont="1" applyBorder="1" applyAlignment="1">
      <alignment horizontal="right" vertical="center" wrapText="1"/>
    </xf>
    <xf numFmtId="0" fontId="8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 wrapText="1"/>
    </xf>
    <xf numFmtId="165" fontId="12" fillId="34" borderId="35" xfId="0" applyNumberFormat="1" applyFont="1" applyFill="1" applyBorder="1" applyAlignment="1">
      <alignment horizontal="right" vertical="center"/>
    </xf>
    <xf numFmtId="165" fontId="10" fillId="35" borderId="36" xfId="0" applyNumberFormat="1" applyFont="1" applyFill="1" applyBorder="1" applyAlignment="1">
      <alignment horizontal="right" vertical="center"/>
    </xf>
    <xf numFmtId="165" fontId="11" fillId="0" borderId="37" xfId="0" applyNumberFormat="1" applyFont="1" applyBorder="1" applyAlignment="1">
      <alignment horizontal="right" vertical="center"/>
    </xf>
    <xf numFmtId="165" fontId="25" fillId="0" borderId="37" xfId="0" applyNumberFormat="1" applyFont="1" applyBorder="1" applyAlignment="1">
      <alignment horizontal="right" vertical="center"/>
    </xf>
    <xf numFmtId="165" fontId="10" fillId="35" borderId="37" xfId="0" applyNumberFormat="1" applyFont="1" applyFill="1" applyBorder="1" applyAlignment="1">
      <alignment horizontal="right" vertical="center"/>
    </xf>
    <xf numFmtId="165" fontId="12" fillId="0" borderId="37" xfId="0" applyNumberFormat="1" applyFont="1" applyBorder="1" applyAlignment="1">
      <alignment horizontal="right" vertical="center"/>
    </xf>
    <xf numFmtId="165" fontId="79" fillId="0" borderId="37" xfId="0" applyNumberFormat="1" applyFont="1" applyBorder="1" applyAlignment="1">
      <alignment horizontal="right" vertical="center" wrapText="1"/>
    </xf>
    <xf numFmtId="165" fontId="10" fillId="34" borderId="37" xfId="0" applyNumberFormat="1" applyFont="1" applyFill="1" applyBorder="1" applyAlignment="1">
      <alignment horizontal="right" vertical="center"/>
    </xf>
    <xf numFmtId="165" fontId="12" fillId="35" borderId="38" xfId="0" applyNumberFormat="1" applyFont="1" applyFill="1" applyBorder="1" applyAlignment="1">
      <alignment horizontal="right" vertical="center"/>
    </xf>
    <xf numFmtId="165" fontId="12" fillId="0" borderId="36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1" fillId="0" borderId="41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79" fillId="0" borderId="3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9" fillId="0" borderId="2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79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79" fillId="0" borderId="4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5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vertical="center"/>
    </xf>
    <xf numFmtId="0" fontId="22" fillId="0" borderId="41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20" fillId="0" borderId="41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50" zoomScaleNormal="150" zoomScalePageLayoutView="0" workbookViewId="0" topLeftCell="A115">
      <selection activeCell="I137" sqref="I137"/>
    </sheetView>
  </sheetViews>
  <sheetFormatPr defaultColWidth="9.140625" defaultRowHeight="12.75"/>
  <cols>
    <col min="1" max="1" width="2.421875" style="0" customWidth="1"/>
    <col min="2" max="2" width="3.28125" style="0" customWidth="1"/>
    <col min="3" max="3" width="20.140625" style="0" customWidth="1"/>
    <col min="4" max="4" width="7.7109375" style="0" customWidth="1"/>
    <col min="5" max="5" width="7.57421875" style="23" customWidth="1"/>
    <col min="6" max="6" width="5.140625" style="23" customWidth="1"/>
    <col min="7" max="8" width="7.7109375" style="23" customWidth="1"/>
    <col min="9" max="9" width="15.8515625" style="23" customWidth="1"/>
    <col min="10" max="10" width="9.140625" style="0" customWidth="1"/>
  </cols>
  <sheetData>
    <row r="1" spans="1:4" ht="12.75">
      <c r="A1" s="23"/>
      <c r="B1" s="23"/>
      <c r="C1" s="23"/>
      <c r="D1" s="23"/>
    </row>
    <row r="2" spans="1:9" ht="12.75">
      <c r="A2" s="25" t="s">
        <v>46</v>
      </c>
      <c r="B2" s="25"/>
      <c r="C2" s="25"/>
      <c r="D2" s="25"/>
      <c r="E2" s="25"/>
      <c r="F2" s="25"/>
      <c r="G2" s="25"/>
      <c r="H2" s="25"/>
      <c r="I2" s="25" t="s">
        <v>324</v>
      </c>
    </row>
    <row r="3" spans="1:9" ht="12.75">
      <c r="A3" s="25" t="s">
        <v>1</v>
      </c>
      <c r="B3" s="25"/>
      <c r="C3" s="25"/>
      <c r="D3" s="25"/>
      <c r="E3" s="25"/>
      <c r="F3" s="25"/>
      <c r="G3" s="25"/>
      <c r="H3" s="25"/>
      <c r="I3" s="25" t="s">
        <v>271</v>
      </c>
    </row>
    <row r="4" spans="1:9" ht="12.75">
      <c r="A4" s="25" t="s">
        <v>15</v>
      </c>
      <c r="B4" s="25"/>
      <c r="C4" s="25"/>
      <c r="D4" s="25"/>
      <c r="E4" s="25"/>
      <c r="F4" s="25"/>
      <c r="G4" s="25"/>
      <c r="H4" s="25"/>
      <c r="I4" s="25" t="s">
        <v>272</v>
      </c>
    </row>
    <row r="5" spans="1:9" ht="12.75">
      <c r="A5" s="25" t="s">
        <v>231</v>
      </c>
      <c r="B5" s="25"/>
      <c r="C5" s="25"/>
      <c r="D5" s="25"/>
      <c r="E5" s="25"/>
      <c r="F5" s="25"/>
      <c r="G5" s="25"/>
      <c r="H5" s="25"/>
      <c r="I5" s="25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204" t="s">
        <v>273</v>
      </c>
      <c r="B7" s="204"/>
      <c r="C7" s="205"/>
      <c r="D7" s="205"/>
      <c r="E7" s="205"/>
      <c r="F7" s="205"/>
      <c r="G7" s="205"/>
      <c r="H7" s="205"/>
      <c r="I7" s="205"/>
    </row>
    <row r="8" spans="1:9" ht="12.75">
      <c r="A8" s="204" t="s">
        <v>274</v>
      </c>
      <c r="B8" s="204"/>
      <c r="C8" s="205"/>
      <c r="D8" s="205"/>
      <c r="E8" s="205"/>
      <c r="F8" s="205"/>
      <c r="G8" s="205"/>
      <c r="H8" s="205"/>
      <c r="I8" s="205"/>
    </row>
    <row r="9" spans="1:9" ht="12.75">
      <c r="A9" s="25"/>
      <c r="B9" s="25"/>
      <c r="C9" s="26"/>
      <c r="D9" s="26"/>
      <c r="E9" s="26"/>
      <c r="F9" s="26"/>
      <c r="G9" s="26"/>
      <c r="H9" s="26"/>
      <c r="I9" s="26"/>
    </row>
    <row r="10" spans="1:10" ht="12.75">
      <c r="A10" s="211" t="s">
        <v>275</v>
      </c>
      <c r="B10" s="212"/>
      <c r="C10" s="212"/>
      <c r="D10" s="212"/>
      <c r="E10" s="212"/>
      <c r="F10" s="212"/>
      <c r="G10" s="212"/>
      <c r="H10" s="212"/>
      <c r="I10" s="212"/>
      <c r="J10" s="179"/>
    </row>
    <row r="11" spans="1:9" ht="13.5" thickBot="1">
      <c r="A11" s="26"/>
      <c r="B11" s="26"/>
      <c r="C11" s="26"/>
      <c r="D11" s="26"/>
      <c r="E11" s="26"/>
      <c r="F11" s="26"/>
      <c r="G11" s="26"/>
      <c r="H11" s="26"/>
      <c r="I11" s="26"/>
    </row>
    <row r="12" spans="1:10" ht="15" customHeight="1">
      <c r="A12" s="206" t="s">
        <v>215</v>
      </c>
      <c r="B12" s="207"/>
      <c r="C12" s="208"/>
      <c r="D12" s="213" t="s">
        <v>195</v>
      </c>
      <c r="E12" s="207"/>
      <c r="F12" s="207"/>
      <c r="G12" s="207"/>
      <c r="H12" s="207"/>
      <c r="I12" s="214"/>
      <c r="J12" s="215"/>
    </row>
    <row r="13" spans="1:10" ht="15" customHeight="1">
      <c r="A13" s="3">
        <v>1</v>
      </c>
      <c r="B13" s="3">
        <v>2</v>
      </c>
      <c r="C13" s="3">
        <v>3</v>
      </c>
      <c r="D13" s="24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153">
        <v>10</v>
      </c>
    </row>
    <row r="14" spans="1:10" ht="45" customHeight="1">
      <c r="A14" s="1" t="s">
        <v>0</v>
      </c>
      <c r="B14" s="1" t="s">
        <v>50</v>
      </c>
      <c r="C14" s="1" t="s">
        <v>51</v>
      </c>
      <c r="D14" s="67" t="s">
        <v>276</v>
      </c>
      <c r="E14" s="14" t="s">
        <v>277</v>
      </c>
      <c r="F14" s="14" t="s">
        <v>230</v>
      </c>
      <c r="G14" s="67" t="s">
        <v>278</v>
      </c>
      <c r="H14" s="79" t="s">
        <v>279</v>
      </c>
      <c r="I14" s="78" t="s">
        <v>270</v>
      </c>
      <c r="J14" s="154" t="s">
        <v>287</v>
      </c>
    </row>
    <row r="15" spans="1:10" ht="15" customHeight="1">
      <c r="A15" s="54" t="s">
        <v>112</v>
      </c>
      <c r="B15" s="58">
        <v>32</v>
      </c>
      <c r="C15" s="59" t="s">
        <v>206</v>
      </c>
      <c r="D15" s="124">
        <f>D16+D25+D70+D104</f>
        <v>1934128.9454545453</v>
      </c>
      <c r="E15" s="125">
        <f>E16+E25+E70+E104</f>
        <v>2281236</v>
      </c>
      <c r="F15" s="68">
        <f aca="true" t="shared" si="0" ref="F15:F27">(H15/E15)*100</f>
        <v>100.92230703004863</v>
      </c>
      <c r="G15" s="95">
        <f>G16+G25+G70+G104</f>
        <v>1958260.9963636363</v>
      </c>
      <c r="H15" s="96">
        <f>H16+H25+H70+H104</f>
        <v>2302276</v>
      </c>
      <c r="I15" s="53"/>
      <c r="J15" s="155"/>
    </row>
    <row r="16" spans="1:10" s="16" customFormat="1" ht="15" customHeight="1">
      <c r="A16" s="37" t="s">
        <v>113</v>
      </c>
      <c r="B16" s="37">
        <v>321</v>
      </c>
      <c r="C16" s="39" t="s">
        <v>207</v>
      </c>
      <c r="D16" s="126">
        <f>SUM(D17+D24)</f>
        <v>442983.54545454547</v>
      </c>
      <c r="E16" s="127">
        <f>SUM(E17+E24)</f>
        <v>446979</v>
      </c>
      <c r="F16" s="69">
        <f t="shared" si="0"/>
        <v>108.19076511424474</v>
      </c>
      <c r="G16" s="97">
        <f>SUM(G17+G24)</f>
        <v>478802.5963636363</v>
      </c>
      <c r="H16" s="98">
        <f>SUM(H17+H24)</f>
        <v>483590</v>
      </c>
      <c r="I16" s="48"/>
      <c r="J16" s="156"/>
    </row>
    <row r="17" spans="1:10" ht="15" customHeight="1">
      <c r="A17" s="8" t="s">
        <v>114</v>
      </c>
      <c r="B17" s="8">
        <v>3211</v>
      </c>
      <c r="C17" s="9" t="s">
        <v>52</v>
      </c>
      <c r="D17" s="128">
        <f>SUM(D18:D23)</f>
        <v>426983.54545454547</v>
      </c>
      <c r="E17" s="129">
        <f>SUM(E18:E23)</f>
        <v>430979</v>
      </c>
      <c r="F17" s="70">
        <f t="shared" si="0"/>
        <v>108.49484545650716</v>
      </c>
      <c r="G17" s="99">
        <f>SUM(G18:G23)</f>
        <v>462802.5963636363</v>
      </c>
      <c r="H17" s="100">
        <f>SUM(H18:H23)</f>
        <v>467590</v>
      </c>
      <c r="I17" s="29" t="s">
        <v>18</v>
      </c>
      <c r="J17" s="157" t="s">
        <v>18</v>
      </c>
    </row>
    <row r="18" spans="1:10" ht="15" customHeight="1">
      <c r="A18" s="64" t="s">
        <v>115</v>
      </c>
      <c r="B18" s="2"/>
      <c r="C18" s="61" t="s">
        <v>53</v>
      </c>
      <c r="D18" s="101">
        <f>E18</f>
        <v>25200</v>
      </c>
      <c r="E18" s="102">
        <v>25200</v>
      </c>
      <c r="F18" s="71">
        <f t="shared" si="0"/>
        <v>150.39257936507937</v>
      </c>
      <c r="G18" s="101">
        <f>H18</f>
        <v>37898.93</v>
      </c>
      <c r="H18" s="102">
        <v>37898.93</v>
      </c>
      <c r="I18" s="63" t="s">
        <v>227</v>
      </c>
      <c r="J18" s="158" t="s">
        <v>282</v>
      </c>
    </row>
    <row r="19" spans="1:10" ht="15" customHeight="1">
      <c r="A19" s="64" t="s">
        <v>116</v>
      </c>
      <c r="B19" s="2"/>
      <c r="C19" s="61" t="s">
        <v>55</v>
      </c>
      <c r="D19" s="101">
        <f>E19</f>
        <v>500</v>
      </c>
      <c r="E19" s="102">
        <v>500</v>
      </c>
      <c r="F19" s="71">
        <f t="shared" si="0"/>
        <v>687.374</v>
      </c>
      <c r="G19" s="101">
        <f>H19</f>
        <v>3436.87</v>
      </c>
      <c r="H19" s="102">
        <v>3436.87</v>
      </c>
      <c r="I19" s="63" t="s">
        <v>227</v>
      </c>
      <c r="J19" s="158" t="s">
        <v>282</v>
      </c>
    </row>
    <row r="20" spans="1:10" ht="15" customHeight="1">
      <c r="A20" s="64" t="s">
        <v>117</v>
      </c>
      <c r="B20" s="2"/>
      <c r="C20" s="61" t="s">
        <v>226</v>
      </c>
      <c r="D20" s="101">
        <f>E20</f>
        <v>373029</v>
      </c>
      <c r="E20" s="102">
        <v>373029</v>
      </c>
      <c r="F20" s="71">
        <f t="shared" si="0"/>
        <v>104.05330416670017</v>
      </c>
      <c r="G20" s="101">
        <f>H20</f>
        <v>388149</v>
      </c>
      <c r="H20" s="102">
        <v>388149</v>
      </c>
      <c r="I20" s="63" t="s">
        <v>227</v>
      </c>
      <c r="J20" s="158" t="s">
        <v>282</v>
      </c>
    </row>
    <row r="21" spans="1:10" ht="15" customHeight="1">
      <c r="A21" s="64" t="s">
        <v>118</v>
      </c>
      <c r="B21" s="2"/>
      <c r="C21" s="61" t="s">
        <v>262</v>
      </c>
      <c r="D21" s="101">
        <f>E21/1.1</f>
        <v>20454.545454545452</v>
      </c>
      <c r="E21" s="102">
        <v>22500</v>
      </c>
      <c r="F21" s="71">
        <f t="shared" si="0"/>
        <v>115.44444444444444</v>
      </c>
      <c r="G21" s="101">
        <f>H21/1.1</f>
        <v>23613.63636363636</v>
      </c>
      <c r="H21" s="102">
        <v>25975</v>
      </c>
      <c r="I21" s="63" t="s">
        <v>227</v>
      </c>
      <c r="J21" s="158" t="s">
        <v>282</v>
      </c>
    </row>
    <row r="22" spans="1:10" ht="15" customHeight="1">
      <c r="A22" s="64" t="s">
        <v>2</v>
      </c>
      <c r="B22" s="2"/>
      <c r="C22" s="61" t="s">
        <v>54</v>
      </c>
      <c r="D22" s="101">
        <f>E22/1.25</f>
        <v>7561.6</v>
      </c>
      <c r="E22" s="102">
        <v>9452</v>
      </c>
      <c r="F22" s="71">
        <f t="shared" si="0"/>
        <v>121.66737198476514</v>
      </c>
      <c r="G22" s="101">
        <f>H22/1.25</f>
        <v>9200</v>
      </c>
      <c r="H22" s="102">
        <v>11500</v>
      </c>
      <c r="I22" s="63" t="s">
        <v>227</v>
      </c>
      <c r="J22" s="158" t="s">
        <v>282</v>
      </c>
    </row>
    <row r="23" spans="1:10" ht="15" customHeight="1">
      <c r="A23" s="64" t="s">
        <v>3</v>
      </c>
      <c r="B23" s="2"/>
      <c r="C23" s="61" t="s">
        <v>198</v>
      </c>
      <c r="D23" s="101">
        <f>E23/1.25</f>
        <v>238.4</v>
      </c>
      <c r="E23" s="102">
        <v>298</v>
      </c>
      <c r="F23" s="71">
        <f t="shared" si="0"/>
        <v>211.4765100671141</v>
      </c>
      <c r="G23" s="101">
        <f>H23/1.25</f>
        <v>504.16</v>
      </c>
      <c r="H23" s="102">
        <v>630.2</v>
      </c>
      <c r="I23" s="63" t="s">
        <v>227</v>
      </c>
      <c r="J23" s="158" t="s">
        <v>282</v>
      </c>
    </row>
    <row r="24" spans="1:10" ht="15" customHeight="1">
      <c r="A24" s="8" t="s">
        <v>4</v>
      </c>
      <c r="B24" s="8">
        <v>3213</v>
      </c>
      <c r="C24" s="9" t="s">
        <v>176</v>
      </c>
      <c r="D24" s="128">
        <f>E24</f>
        <v>16000</v>
      </c>
      <c r="E24" s="129">
        <v>16000</v>
      </c>
      <c r="F24" s="70">
        <f t="shared" si="0"/>
        <v>100</v>
      </c>
      <c r="G24" s="99">
        <f>H24</f>
        <v>16000</v>
      </c>
      <c r="H24" s="100">
        <v>16000</v>
      </c>
      <c r="I24" s="29" t="s">
        <v>280</v>
      </c>
      <c r="J24" s="157" t="s">
        <v>289</v>
      </c>
    </row>
    <row r="25" spans="1:10" s="16" customFormat="1" ht="15" customHeight="1">
      <c r="A25" s="37" t="s">
        <v>5</v>
      </c>
      <c r="B25" s="38">
        <v>322</v>
      </c>
      <c r="C25" s="39" t="s">
        <v>216</v>
      </c>
      <c r="D25" s="130">
        <f>SUM(D26+D35+D54+D58+D62+D69)</f>
        <v>342868</v>
      </c>
      <c r="E25" s="130">
        <f>SUM(E26+E35+E54+E58+E62+E69)</f>
        <v>428585</v>
      </c>
      <c r="F25" s="69">
        <f t="shared" si="0"/>
        <v>95.35704702684416</v>
      </c>
      <c r="G25" s="103">
        <f>SUM(G26+G35+G54+G58+G62+G69)</f>
        <v>326948.8</v>
      </c>
      <c r="H25" s="103">
        <f>SUM(H26+H35+H54+H58+H62+H69)</f>
        <v>408686</v>
      </c>
      <c r="I25" s="40"/>
      <c r="J25" s="159"/>
    </row>
    <row r="26" spans="1:10" ht="15" customHeight="1">
      <c r="A26" s="8" t="s">
        <v>6</v>
      </c>
      <c r="B26" s="13">
        <v>3221</v>
      </c>
      <c r="C26" s="9" t="s">
        <v>17</v>
      </c>
      <c r="D26" s="131">
        <f>SUM(D27:D34)</f>
        <v>100664</v>
      </c>
      <c r="E26" s="129">
        <f>SUM(E27:E34)</f>
        <v>125830</v>
      </c>
      <c r="F26" s="70">
        <f t="shared" si="0"/>
        <v>87.41158706190892</v>
      </c>
      <c r="G26" s="104">
        <f>SUM(G27:G34)</f>
        <v>87992</v>
      </c>
      <c r="H26" s="100">
        <f>SUM(H27:H34)</f>
        <v>109990</v>
      </c>
      <c r="I26" s="29"/>
      <c r="J26" s="157"/>
    </row>
    <row r="27" spans="1:10" ht="15" customHeight="1">
      <c r="A27" s="2" t="s">
        <v>7</v>
      </c>
      <c r="B27" s="10"/>
      <c r="C27" s="4" t="s">
        <v>56</v>
      </c>
      <c r="D27" s="132">
        <f>E27/1.25</f>
        <v>4800</v>
      </c>
      <c r="E27" s="133">
        <v>6000</v>
      </c>
      <c r="F27" s="72">
        <f t="shared" si="0"/>
        <v>83.33333333333334</v>
      </c>
      <c r="G27" s="105">
        <f>H27/1.25</f>
        <v>4000</v>
      </c>
      <c r="H27" s="106">
        <v>5000</v>
      </c>
      <c r="I27" s="29" t="s">
        <v>281</v>
      </c>
      <c r="J27" s="157" t="s">
        <v>289</v>
      </c>
    </row>
    <row r="28" spans="1:10" ht="15" customHeight="1">
      <c r="A28" s="2" t="s">
        <v>16</v>
      </c>
      <c r="B28" s="10"/>
      <c r="C28" s="4" t="s">
        <v>110</v>
      </c>
      <c r="D28" s="132">
        <f aca="true" t="shared" si="1" ref="D28:D34">E28/1.25</f>
        <v>1928.8</v>
      </c>
      <c r="E28" s="133">
        <v>2411</v>
      </c>
      <c r="F28" s="72">
        <f aca="true" t="shared" si="2" ref="F28:F36">(H28/E28)*100</f>
        <v>43.7552882621319</v>
      </c>
      <c r="G28" s="105">
        <f aca="true" t="shared" si="3" ref="G28:G34">H28/1.25</f>
        <v>843.952</v>
      </c>
      <c r="H28" s="106">
        <v>1054.94</v>
      </c>
      <c r="I28" s="29" t="s">
        <v>281</v>
      </c>
      <c r="J28" s="157" t="s">
        <v>289</v>
      </c>
    </row>
    <row r="29" spans="1:10" ht="15" customHeight="1">
      <c r="A29" s="2" t="s">
        <v>8</v>
      </c>
      <c r="B29" s="10"/>
      <c r="C29" s="4" t="s">
        <v>57</v>
      </c>
      <c r="D29" s="132">
        <f t="shared" si="1"/>
        <v>2800</v>
      </c>
      <c r="E29" s="133">
        <v>3500</v>
      </c>
      <c r="F29" s="72">
        <f t="shared" si="2"/>
        <v>100</v>
      </c>
      <c r="G29" s="105">
        <f t="shared" si="3"/>
        <v>2800</v>
      </c>
      <c r="H29" s="106">
        <v>3500</v>
      </c>
      <c r="I29" s="29" t="s">
        <v>281</v>
      </c>
      <c r="J29" s="157" t="s">
        <v>289</v>
      </c>
    </row>
    <row r="30" spans="1:10" ht="15" customHeight="1">
      <c r="A30" s="2" t="s">
        <v>9</v>
      </c>
      <c r="B30" s="10"/>
      <c r="C30" s="4" t="s">
        <v>58</v>
      </c>
      <c r="D30" s="132">
        <f t="shared" si="1"/>
        <v>23967.2</v>
      </c>
      <c r="E30" s="133">
        <v>29959</v>
      </c>
      <c r="F30" s="72">
        <f t="shared" si="2"/>
        <v>106.67599052037787</v>
      </c>
      <c r="G30" s="105">
        <f t="shared" si="3"/>
        <v>25567.248</v>
      </c>
      <c r="H30" s="106">
        <v>31959.06</v>
      </c>
      <c r="I30" s="29" t="s">
        <v>281</v>
      </c>
      <c r="J30" s="157" t="s">
        <v>289</v>
      </c>
    </row>
    <row r="31" spans="1:10" ht="15" customHeight="1">
      <c r="A31" s="2" t="s">
        <v>10</v>
      </c>
      <c r="B31" s="10"/>
      <c r="C31" s="4" t="s">
        <v>59</v>
      </c>
      <c r="D31" s="132">
        <f t="shared" si="1"/>
        <v>14400</v>
      </c>
      <c r="E31" s="133">
        <v>18000</v>
      </c>
      <c r="F31" s="72">
        <f t="shared" si="2"/>
        <v>88.88888888888889</v>
      </c>
      <c r="G31" s="105">
        <f t="shared" si="3"/>
        <v>12800</v>
      </c>
      <c r="H31" s="106">
        <v>16000</v>
      </c>
      <c r="I31" s="29" t="s">
        <v>281</v>
      </c>
      <c r="J31" s="157" t="s">
        <v>289</v>
      </c>
    </row>
    <row r="32" spans="1:10" ht="15" customHeight="1">
      <c r="A32" s="2" t="s">
        <v>11</v>
      </c>
      <c r="B32" s="10"/>
      <c r="C32" s="4" t="s">
        <v>60</v>
      </c>
      <c r="D32" s="132">
        <f t="shared" si="1"/>
        <v>8800</v>
      </c>
      <c r="E32" s="133">
        <v>11000</v>
      </c>
      <c r="F32" s="72">
        <f t="shared" si="2"/>
        <v>100</v>
      </c>
      <c r="G32" s="105">
        <f t="shared" si="3"/>
        <v>8800</v>
      </c>
      <c r="H32" s="106">
        <v>11000</v>
      </c>
      <c r="I32" s="29" t="s">
        <v>281</v>
      </c>
      <c r="J32" s="157" t="s">
        <v>289</v>
      </c>
    </row>
    <row r="33" spans="1:10" ht="15" customHeight="1">
      <c r="A33" s="2" t="s">
        <v>12</v>
      </c>
      <c r="B33" s="10"/>
      <c r="C33" s="4" t="s">
        <v>65</v>
      </c>
      <c r="D33" s="132">
        <f t="shared" si="1"/>
        <v>22768</v>
      </c>
      <c r="E33" s="133">
        <v>28460</v>
      </c>
      <c r="F33" s="72">
        <f t="shared" si="2"/>
        <v>75.46029515108926</v>
      </c>
      <c r="G33" s="105">
        <f t="shared" si="3"/>
        <v>17180.8</v>
      </c>
      <c r="H33" s="106">
        <v>21476</v>
      </c>
      <c r="I33" s="29" t="s">
        <v>281</v>
      </c>
      <c r="J33" s="157" t="s">
        <v>289</v>
      </c>
    </row>
    <row r="34" spans="1:10" ht="15" customHeight="1">
      <c r="A34" s="2" t="s">
        <v>13</v>
      </c>
      <c r="B34" s="10"/>
      <c r="C34" s="4" t="s">
        <v>62</v>
      </c>
      <c r="D34" s="132">
        <f t="shared" si="1"/>
        <v>21200</v>
      </c>
      <c r="E34" s="133">
        <v>26500</v>
      </c>
      <c r="F34" s="72">
        <f t="shared" si="2"/>
        <v>75.47169811320755</v>
      </c>
      <c r="G34" s="105">
        <f t="shared" si="3"/>
        <v>16000</v>
      </c>
      <c r="H34" s="106">
        <v>20000</v>
      </c>
      <c r="I34" s="29" t="s">
        <v>281</v>
      </c>
      <c r="J34" s="157" t="s">
        <v>289</v>
      </c>
    </row>
    <row r="35" spans="1:10" s="16" customFormat="1" ht="15" customHeight="1">
      <c r="A35" s="8" t="s">
        <v>19</v>
      </c>
      <c r="B35" s="13">
        <v>3222</v>
      </c>
      <c r="C35" s="9" t="s">
        <v>179</v>
      </c>
      <c r="D35" s="131">
        <f>SUM(D36:D53)</f>
        <v>105585.6</v>
      </c>
      <c r="E35" s="129">
        <f>SUM(E36:E53)</f>
        <v>131982</v>
      </c>
      <c r="F35" s="70">
        <f t="shared" si="2"/>
        <v>101.4911124244215</v>
      </c>
      <c r="G35" s="104">
        <f>SUM(G36:G53)</f>
        <v>107160.00000000001</v>
      </c>
      <c r="H35" s="100">
        <f>SUM(H36:H53)</f>
        <v>133950</v>
      </c>
      <c r="I35" s="30"/>
      <c r="J35" s="160"/>
    </row>
    <row r="36" spans="1:10" s="16" customFormat="1" ht="15" customHeight="1">
      <c r="A36" s="8" t="s">
        <v>20</v>
      </c>
      <c r="B36" s="13"/>
      <c r="C36" s="9" t="s">
        <v>232</v>
      </c>
      <c r="D36" s="132">
        <f>E36/1.25</f>
        <v>4400</v>
      </c>
      <c r="E36" s="133">
        <v>5500</v>
      </c>
      <c r="F36" s="72">
        <f t="shared" si="2"/>
        <v>100</v>
      </c>
      <c r="G36" s="105">
        <f>H36/1.25</f>
        <v>4400</v>
      </c>
      <c r="H36" s="106">
        <v>5500</v>
      </c>
      <c r="I36" s="29" t="s">
        <v>281</v>
      </c>
      <c r="J36" s="157" t="s">
        <v>290</v>
      </c>
    </row>
    <row r="37" spans="1:10" s="16" customFormat="1" ht="15" customHeight="1">
      <c r="A37" s="8" t="s">
        <v>21</v>
      </c>
      <c r="B37" s="13"/>
      <c r="C37" s="9" t="s">
        <v>233</v>
      </c>
      <c r="D37" s="132">
        <f aca="true" t="shared" si="4" ref="D37:D53">E37/1.25</f>
        <v>29200</v>
      </c>
      <c r="E37" s="133">
        <v>36500</v>
      </c>
      <c r="F37" s="72">
        <f aca="true" t="shared" si="5" ref="F37:F52">(H37/E37)*100</f>
        <v>91.5068493150685</v>
      </c>
      <c r="G37" s="105">
        <f>H37/1.25</f>
        <v>26720</v>
      </c>
      <c r="H37" s="106">
        <v>33400</v>
      </c>
      <c r="I37" s="29" t="s">
        <v>281</v>
      </c>
      <c r="J37" s="157" t="s">
        <v>290</v>
      </c>
    </row>
    <row r="38" spans="1:10" s="16" customFormat="1" ht="15" customHeight="1">
      <c r="A38" s="8" t="s">
        <v>22</v>
      </c>
      <c r="B38" s="13"/>
      <c r="C38" s="9" t="s">
        <v>234</v>
      </c>
      <c r="D38" s="132">
        <f t="shared" si="4"/>
        <v>4000</v>
      </c>
      <c r="E38" s="133">
        <v>5000</v>
      </c>
      <c r="F38" s="72">
        <f t="shared" si="5"/>
        <v>100</v>
      </c>
      <c r="G38" s="105">
        <f aca="true" t="shared" si="6" ref="G38:G53">H38/1.25</f>
        <v>4000</v>
      </c>
      <c r="H38" s="106">
        <v>5000</v>
      </c>
      <c r="I38" s="29" t="s">
        <v>281</v>
      </c>
      <c r="J38" s="157" t="s">
        <v>290</v>
      </c>
    </row>
    <row r="39" spans="1:10" s="16" customFormat="1" ht="15" customHeight="1">
      <c r="A39" s="8" t="s">
        <v>23</v>
      </c>
      <c r="B39" s="13"/>
      <c r="C39" s="9" t="s">
        <v>235</v>
      </c>
      <c r="D39" s="132">
        <f t="shared" si="4"/>
        <v>3200</v>
      </c>
      <c r="E39" s="133">
        <v>4000</v>
      </c>
      <c r="F39" s="72">
        <f t="shared" si="5"/>
        <v>100</v>
      </c>
      <c r="G39" s="105">
        <f t="shared" si="6"/>
        <v>3200</v>
      </c>
      <c r="H39" s="106">
        <v>4000</v>
      </c>
      <c r="I39" s="29" t="s">
        <v>281</v>
      </c>
      <c r="J39" s="157" t="s">
        <v>290</v>
      </c>
    </row>
    <row r="40" spans="1:10" s="16" customFormat="1" ht="15" customHeight="1">
      <c r="A40" s="8" t="s">
        <v>24</v>
      </c>
      <c r="B40" s="13"/>
      <c r="C40" s="9" t="s">
        <v>236</v>
      </c>
      <c r="D40" s="132">
        <f t="shared" si="4"/>
        <v>8000</v>
      </c>
      <c r="E40" s="133">
        <v>10000</v>
      </c>
      <c r="F40" s="72">
        <f t="shared" si="5"/>
        <v>100.91000000000001</v>
      </c>
      <c r="G40" s="105">
        <f t="shared" si="6"/>
        <v>8072.8</v>
      </c>
      <c r="H40" s="106">
        <v>10091</v>
      </c>
      <c r="I40" s="29" t="s">
        <v>281</v>
      </c>
      <c r="J40" s="157" t="s">
        <v>290</v>
      </c>
    </row>
    <row r="41" spans="1:10" s="16" customFormat="1" ht="15" customHeight="1">
      <c r="A41" s="8" t="s">
        <v>25</v>
      </c>
      <c r="B41" s="13"/>
      <c r="C41" s="9" t="s">
        <v>237</v>
      </c>
      <c r="D41" s="132">
        <f t="shared" si="4"/>
        <v>20392.8</v>
      </c>
      <c r="E41" s="133">
        <v>25491</v>
      </c>
      <c r="F41" s="72">
        <f t="shared" si="5"/>
        <v>100.96112353379625</v>
      </c>
      <c r="G41" s="105">
        <f t="shared" si="6"/>
        <v>20588.8</v>
      </c>
      <c r="H41" s="106">
        <v>25736</v>
      </c>
      <c r="I41" s="29" t="s">
        <v>281</v>
      </c>
      <c r="J41" s="157" t="s">
        <v>290</v>
      </c>
    </row>
    <row r="42" spans="1:10" s="16" customFormat="1" ht="15" customHeight="1">
      <c r="A42" s="8" t="s">
        <v>26</v>
      </c>
      <c r="B42" s="13"/>
      <c r="C42" s="9" t="s">
        <v>238</v>
      </c>
      <c r="D42" s="132">
        <f t="shared" si="4"/>
        <v>2800</v>
      </c>
      <c r="E42" s="133">
        <v>3500</v>
      </c>
      <c r="F42" s="72">
        <f t="shared" si="5"/>
        <v>114.28571428571428</v>
      </c>
      <c r="G42" s="105">
        <f t="shared" si="6"/>
        <v>3200</v>
      </c>
      <c r="H42" s="106">
        <v>4000</v>
      </c>
      <c r="I42" s="29" t="s">
        <v>281</v>
      </c>
      <c r="J42" s="157" t="s">
        <v>290</v>
      </c>
    </row>
    <row r="43" spans="1:10" s="16" customFormat="1" ht="15" customHeight="1">
      <c r="A43" s="8" t="s">
        <v>27</v>
      </c>
      <c r="B43" s="13"/>
      <c r="C43" s="9" t="s">
        <v>239</v>
      </c>
      <c r="D43" s="132">
        <f t="shared" si="4"/>
        <v>1840</v>
      </c>
      <c r="E43" s="133">
        <v>2300</v>
      </c>
      <c r="F43" s="72">
        <f t="shared" si="5"/>
        <v>100</v>
      </c>
      <c r="G43" s="105">
        <f t="shared" si="6"/>
        <v>1840</v>
      </c>
      <c r="H43" s="106">
        <v>2300</v>
      </c>
      <c r="I43" s="29" t="s">
        <v>281</v>
      </c>
      <c r="J43" s="157" t="s">
        <v>290</v>
      </c>
    </row>
    <row r="44" spans="1:10" s="16" customFormat="1" ht="15" customHeight="1">
      <c r="A44" s="8" t="s">
        <v>14</v>
      </c>
      <c r="B44" s="13"/>
      <c r="C44" s="9" t="s">
        <v>240</v>
      </c>
      <c r="D44" s="132">
        <f t="shared" si="4"/>
        <v>5040</v>
      </c>
      <c r="E44" s="133">
        <v>6300</v>
      </c>
      <c r="F44" s="72">
        <f t="shared" si="5"/>
        <v>178.28571428571428</v>
      </c>
      <c r="G44" s="105">
        <f t="shared" si="6"/>
        <v>8985.6</v>
      </c>
      <c r="H44" s="106">
        <v>11232</v>
      </c>
      <c r="I44" s="29" t="s">
        <v>281</v>
      </c>
      <c r="J44" s="157" t="s">
        <v>290</v>
      </c>
    </row>
    <row r="45" spans="1:10" s="16" customFormat="1" ht="15" customHeight="1">
      <c r="A45" s="8" t="s">
        <v>28</v>
      </c>
      <c r="B45" s="13"/>
      <c r="C45" s="9" t="s">
        <v>241</v>
      </c>
      <c r="D45" s="132">
        <f t="shared" si="4"/>
        <v>7200</v>
      </c>
      <c r="E45" s="133">
        <v>9000</v>
      </c>
      <c r="F45" s="72">
        <f t="shared" si="5"/>
        <v>103.33333333333334</v>
      </c>
      <c r="G45" s="105">
        <f t="shared" si="6"/>
        <v>7440</v>
      </c>
      <c r="H45" s="106">
        <v>9300</v>
      </c>
      <c r="I45" s="29" t="s">
        <v>281</v>
      </c>
      <c r="J45" s="157" t="s">
        <v>290</v>
      </c>
    </row>
    <row r="46" spans="1:10" s="16" customFormat="1" ht="15" customHeight="1">
      <c r="A46" s="8" t="s">
        <v>29</v>
      </c>
      <c r="B46" s="13"/>
      <c r="C46" s="9" t="s">
        <v>242</v>
      </c>
      <c r="D46" s="132">
        <f t="shared" si="4"/>
        <v>7600</v>
      </c>
      <c r="E46" s="133">
        <v>9500</v>
      </c>
      <c r="F46" s="72">
        <f t="shared" si="5"/>
        <v>110.5263157894737</v>
      </c>
      <c r="G46" s="105">
        <f t="shared" si="6"/>
        <v>8400</v>
      </c>
      <c r="H46" s="106">
        <v>10500</v>
      </c>
      <c r="I46" s="29" t="s">
        <v>281</v>
      </c>
      <c r="J46" s="157" t="s">
        <v>290</v>
      </c>
    </row>
    <row r="47" spans="1:10" s="16" customFormat="1" ht="15" customHeight="1">
      <c r="A47" s="8" t="s">
        <v>30</v>
      </c>
      <c r="B47" s="13"/>
      <c r="C47" s="9" t="s">
        <v>243</v>
      </c>
      <c r="D47" s="132">
        <f t="shared" si="4"/>
        <v>1040</v>
      </c>
      <c r="E47" s="133">
        <v>1300</v>
      </c>
      <c r="F47" s="72">
        <f t="shared" si="5"/>
        <v>100</v>
      </c>
      <c r="G47" s="105">
        <f t="shared" si="6"/>
        <v>1040</v>
      </c>
      <c r="H47" s="106">
        <v>1300</v>
      </c>
      <c r="I47" s="29" t="s">
        <v>281</v>
      </c>
      <c r="J47" s="157" t="s">
        <v>290</v>
      </c>
    </row>
    <row r="48" spans="1:10" s="16" customFormat="1" ht="15" customHeight="1">
      <c r="A48" s="8" t="s">
        <v>31</v>
      </c>
      <c r="B48" s="13"/>
      <c r="C48" s="9" t="s">
        <v>244</v>
      </c>
      <c r="D48" s="132">
        <f t="shared" si="4"/>
        <v>480</v>
      </c>
      <c r="E48" s="133">
        <v>600</v>
      </c>
      <c r="F48" s="72">
        <f t="shared" si="5"/>
        <v>100</v>
      </c>
      <c r="G48" s="105">
        <f t="shared" si="6"/>
        <v>480</v>
      </c>
      <c r="H48" s="106">
        <v>600</v>
      </c>
      <c r="I48" s="29" t="s">
        <v>281</v>
      </c>
      <c r="J48" s="157" t="s">
        <v>290</v>
      </c>
    </row>
    <row r="49" spans="1:10" s="16" customFormat="1" ht="15" customHeight="1">
      <c r="A49" s="8" t="s">
        <v>32</v>
      </c>
      <c r="B49" s="13"/>
      <c r="C49" s="9" t="s">
        <v>245</v>
      </c>
      <c r="D49" s="132">
        <f t="shared" si="4"/>
        <v>3600</v>
      </c>
      <c r="E49" s="133">
        <v>4500</v>
      </c>
      <c r="F49" s="72">
        <f t="shared" si="5"/>
        <v>100</v>
      </c>
      <c r="G49" s="105">
        <f t="shared" si="6"/>
        <v>3600</v>
      </c>
      <c r="H49" s="106">
        <v>4500</v>
      </c>
      <c r="I49" s="29" t="s">
        <v>281</v>
      </c>
      <c r="J49" s="157" t="s">
        <v>290</v>
      </c>
    </row>
    <row r="50" spans="1:10" s="16" customFormat="1" ht="15" customHeight="1">
      <c r="A50" s="8" t="s">
        <v>33</v>
      </c>
      <c r="B50" s="13"/>
      <c r="C50" s="9" t="s">
        <v>246</v>
      </c>
      <c r="D50" s="132">
        <f t="shared" si="4"/>
        <v>1200</v>
      </c>
      <c r="E50" s="133">
        <v>1500</v>
      </c>
      <c r="F50" s="72">
        <f t="shared" si="5"/>
        <v>100</v>
      </c>
      <c r="G50" s="105">
        <f t="shared" si="6"/>
        <v>1200</v>
      </c>
      <c r="H50" s="106">
        <v>1500</v>
      </c>
      <c r="I50" s="29" t="s">
        <v>281</v>
      </c>
      <c r="J50" s="157" t="s">
        <v>290</v>
      </c>
    </row>
    <row r="51" spans="1:10" s="16" customFormat="1" ht="15" customHeight="1">
      <c r="A51" s="8" t="s">
        <v>34</v>
      </c>
      <c r="B51" s="13"/>
      <c r="C51" s="9" t="s">
        <v>247</v>
      </c>
      <c r="D51" s="132">
        <f t="shared" si="4"/>
        <v>2400</v>
      </c>
      <c r="E51" s="133">
        <v>3000</v>
      </c>
      <c r="F51" s="72">
        <f t="shared" si="5"/>
        <v>100</v>
      </c>
      <c r="G51" s="105">
        <f t="shared" si="6"/>
        <v>2400</v>
      </c>
      <c r="H51" s="106">
        <v>3000</v>
      </c>
      <c r="I51" s="29" t="s">
        <v>281</v>
      </c>
      <c r="J51" s="157" t="s">
        <v>290</v>
      </c>
    </row>
    <row r="52" spans="1:10" s="16" customFormat="1" ht="15" customHeight="1">
      <c r="A52" s="8" t="s">
        <v>35</v>
      </c>
      <c r="B52" s="13"/>
      <c r="C52" s="9" t="s">
        <v>248</v>
      </c>
      <c r="D52" s="132">
        <f t="shared" si="4"/>
        <v>491.2</v>
      </c>
      <c r="E52" s="133">
        <v>614</v>
      </c>
      <c r="F52" s="72">
        <f t="shared" si="5"/>
        <v>100</v>
      </c>
      <c r="G52" s="105">
        <f t="shared" si="6"/>
        <v>491.2</v>
      </c>
      <c r="H52" s="106">
        <v>614</v>
      </c>
      <c r="I52" s="29" t="s">
        <v>281</v>
      </c>
      <c r="J52" s="157" t="s">
        <v>290</v>
      </c>
    </row>
    <row r="53" spans="1:10" s="15" customFormat="1" ht="15" customHeight="1">
      <c r="A53" s="2" t="s">
        <v>36</v>
      </c>
      <c r="B53" s="10"/>
      <c r="C53" s="4" t="s">
        <v>111</v>
      </c>
      <c r="D53" s="132">
        <f t="shared" si="4"/>
        <v>2701.6</v>
      </c>
      <c r="E53" s="133">
        <v>3377</v>
      </c>
      <c r="F53" s="72">
        <f aca="true" t="shared" si="7" ref="F53:F62">(H53/E53)*100</f>
        <v>40.77583654130885</v>
      </c>
      <c r="G53" s="105">
        <f t="shared" si="6"/>
        <v>1101.6</v>
      </c>
      <c r="H53" s="106">
        <v>1377</v>
      </c>
      <c r="I53" s="29" t="s">
        <v>281</v>
      </c>
      <c r="J53" s="157" t="s">
        <v>289</v>
      </c>
    </row>
    <row r="54" spans="1:10" s="16" customFormat="1" ht="15" customHeight="1">
      <c r="A54" s="8" t="s">
        <v>37</v>
      </c>
      <c r="B54" s="13">
        <v>3223</v>
      </c>
      <c r="C54" s="9" t="s">
        <v>180</v>
      </c>
      <c r="D54" s="131">
        <f>SUM(D55:D57)</f>
        <v>59844.8</v>
      </c>
      <c r="E54" s="129">
        <f>SUM(E55:E57)</f>
        <v>74806</v>
      </c>
      <c r="F54" s="70">
        <f t="shared" si="7"/>
        <v>94.1862952169612</v>
      </c>
      <c r="G54" s="104">
        <f>SUM(G55:G57)</f>
        <v>56365.6</v>
      </c>
      <c r="H54" s="100">
        <f>SUM(H55:H57)</f>
        <v>70457</v>
      </c>
      <c r="I54" s="30"/>
      <c r="J54" s="160"/>
    </row>
    <row r="55" spans="1:10" s="15" customFormat="1" ht="45" customHeight="1">
      <c r="A55" s="2" t="s">
        <v>38</v>
      </c>
      <c r="B55" s="10"/>
      <c r="C55" s="4" t="s">
        <v>63</v>
      </c>
      <c r="D55" s="132">
        <f>E55/1.25</f>
        <v>22456.8</v>
      </c>
      <c r="E55" s="133">
        <v>28071</v>
      </c>
      <c r="F55" s="72">
        <f t="shared" si="7"/>
        <v>89.85073563464073</v>
      </c>
      <c r="G55" s="105">
        <f>H55/1.25</f>
        <v>20177.6</v>
      </c>
      <c r="H55" s="106">
        <v>25222</v>
      </c>
      <c r="I55" s="152" t="s">
        <v>302</v>
      </c>
      <c r="J55" s="161" t="s">
        <v>298</v>
      </c>
    </row>
    <row r="56" spans="1:10" s="15" customFormat="1" ht="15" customHeight="1">
      <c r="A56" s="2" t="s">
        <v>39</v>
      </c>
      <c r="B56" s="10"/>
      <c r="C56" s="4" t="s">
        <v>64</v>
      </c>
      <c r="D56" s="132">
        <f>E56/1.25</f>
        <v>3600</v>
      </c>
      <c r="E56" s="133">
        <v>4500</v>
      </c>
      <c r="F56" s="72">
        <f t="shared" si="7"/>
        <v>66.66666666666666</v>
      </c>
      <c r="G56" s="105">
        <f>H56/1.25</f>
        <v>2400</v>
      </c>
      <c r="H56" s="106">
        <v>3000</v>
      </c>
      <c r="I56" s="29" t="s">
        <v>280</v>
      </c>
      <c r="J56" s="157" t="s">
        <v>291</v>
      </c>
    </row>
    <row r="57" spans="1:10" s="15" customFormat="1" ht="15" customHeight="1">
      <c r="A57" s="2" t="s">
        <v>40</v>
      </c>
      <c r="B57" s="10"/>
      <c r="C57" s="4" t="s">
        <v>66</v>
      </c>
      <c r="D57" s="132">
        <f>E57/1.25</f>
        <v>33788</v>
      </c>
      <c r="E57" s="133">
        <v>42235</v>
      </c>
      <c r="F57" s="72">
        <f t="shared" si="7"/>
        <v>100</v>
      </c>
      <c r="G57" s="105">
        <f>H57/1.25</f>
        <v>33788</v>
      </c>
      <c r="H57" s="106">
        <v>42235</v>
      </c>
      <c r="I57" s="29" t="s">
        <v>280</v>
      </c>
      <c r="J57" s="157" t="s">
        <v>291</v>
      </c>
    </row>
    <row r="58" spans="1:10" s="16" customFormat="1" ht="15" customHeight="1">
      <c r="A58" s="8" t="s">
        <v>41</v>
      </c>
      <c r="B58" s="13">
        <v>3224</v>
      </c>
      <c r="C58" s="9" t="s">
        <v>217</v>
      </c>
      <c r="D58" s="131">
        <f>SUM(D59:D61)</f>
        <v>24295.2</v>
      </c>
      <c r="E58" s="129">
        <f>SUM(E59:E61)</f>
        <v>30369</v>
      </c>
      <c r="F58" s="70">
        <f t="shared" si="7"/>
        <v>109.45701208469163</v>
      </c>
      <c r="G58" s="104">
        <f>SUM(G59:G61)</f>
        <v>26592.8</v>
      </c>
      <c r="H58" s="100">
        <f>SUM(H59:H61)</f>
        <v>33241</v>
      </c>
      <c r="I58" s="30"/>
      <c r="J58" s="160"/>
    </row>
    <row r="59" spans="1:10" ht="15" customHeight="1">
      <c r="A59" s="2" t="s">
        <v>42</v>
      </c>
      <c r="B59" s="2"/>
      <c r="C59" s="32" t="s">
        <v>67</v>
      </c>
      <c r="D59" s="132">
        <f>E59/1.25</f>
        <v>12807.2</v>
      </c>
      <c r="E59" s="133">
        <v>16009</v>
      </c>
      <c r="F59" s="72">
        <f t="shared" si="7"/>
        <v>146.41764007745644</v>
      </c>
      <c r="G59" s="105">
        <f>H59/1.25</f>
        <v>18752</v>
      </c>
      <c r="H59" s="106">
        <v>23440</v>
      </c>
      <c r="I59" s="29" t="s">
        <v>281</v>
      </c>
      <c r="J59" s="157" t="s">
        <v>289</v>
      </c>
    </row>
    <row r="60" spans="1:10" ht="15" customHeight="1">
      <c r="A60" s="2" t="s">
        <v>43</v>
      </c>
      <c r="B60" s="2"/>
      <c r="C60" s="32" t="s">
        <v>68</v>
      </c>
      <c r="D60" s="132">
        <f>E60/1.25</f>
        <v>10400</v>
      </c>
      <c r="E60" s="133">
        <v>13000</v>
      </c>
      <c r="F60" s="72">
        <f t="shared" si="7"/>
        <v>64.93076923076923</v>
      </c>
      <c r="G60" s="105">
        <f>H60/1.25</f>
        <v>6752.8</v>
      </c>
      <c r="H60" s="106">
        <v>8441</v>
      </c>
      <c r="I60" s="29" t="s">
        <v>281</v>
      </c>
      <c r="J60" s="157" t="s">
        <v>289</v>
      </c>
    </row>
    <row r="61" spans="1:10" ht="15" customHeight="1">
      <c r="A61" s="2" t="s">
        <v>44</v>
      </c>
      <c r="B61" s="2"/>
      <c r="C61" s="32" t="s">
        <v>69</v>
      </c>
      <c r="D61" s="132">
        <f>E61/1.25</f>
        <v>1088</v>
      </c>
      <c r="E61" s="133">
        <v>1360</v>
      </c>
      <c r="F61" s="72">
        <f t="shared" si="7"/>
        <v>100</v>
      </c>
      <c r="G61" s="105">
        <f>H61/1.25</f>
        <v>1088</v>
      </c>
      <c r="H61" s="106">
        <v>1360</v>
      </c>
      <c r="I61" s="29" t="s">
        <v>281</v>
      </c>
      <c r="J61" s="157" t="s">
        <v>289</v>
      </c>
    </row>
    <row r="62" spans="1:10" s="16" customFormat="1" ht="15" customHeight="1">
      <c r="A62" s="8" t="s">
        <v>47</v>
      </c>
      <c r="B62" s="8">
        <v>3225</v>
      </c>
      <c r="C62" s="33" t="s">
        <v>70</v>
      </c>
      <c r="D62" s="131">
        <f>SUM(D63:D68)</f>
        <v>42284.8</v>
      </c>
      <c r="E62" s="129">
        <f>SUM(E63:E68)</f>
        <v>52856</v>
      </c>
      <c r="F62" s="70">
        <f t="shared" si="7"/>
        <v>95.14719237172696</v>
      </c>
      <c r="G62" s="104">
        <f>SUM(G63:G68)</f>
        <v>40232.8</v>
      </c>
      <c r="H62" s="100">
        <f>SUM(H63:H68)</f>
        <v>50291</v>
      </c>
      <c r="I62" s="30"/>
      <c r="J62" s="160"/>
    </row>
    <row r="63" spans="1:10" s="15" customFormat="1" ht="15" customHeight="1">
      <c r="A63" s="2" t="s">
        <v>45</v>
      </c>
      <c r="B63" s="2"/>
      <c r="C63" s="32" t="s">
        <v>107</v>
      </c>
      <c r="D63" s="132">
        <f aca="true" t="shared" si="8" ref="D63:D69">E63/1.25</f>
        <v>4000</v>
      </c>
      <c r="E63" s="133">
        <v>5000</v>
      </c>
      <c r="F63" s="72">
        <f aca="true" t="shared" si="9" ref="F63:F69">(H63/E63)*100</f>
        <v>48.699999999999996</v>
      </c>
      <c r="G63" s="105">
        <f>H63/1.25</f>
        <v>1948</v>
      </c>
      <c r="H63" s="106">
        <v>2435</v>
      </c>
      <c r="I63" s="29" t="s">
        <v>281</v>
      </c>
      <c r="J63" s="157" t="s">
        <v>289</v>
      </c>
    </row>
    <row r="64" spans="1:10" s="15" customFormat="1" ht="15" customHeight="1">
      <c r="A64" s="84" t="s">
        <v>48</v>
      </c>
      <c r="B64" s="2"/>
      <c r="C64" s="32" t="s">
        <v>106</v>
      </c>
      <c r="D64" s="132">
        <f t="shared" si="8"/>
        <v>0</v>
      </c>
      <c r="E64" s="133">
        <v>0</v>
      </c>
      <c r="F64" s="72" t="e">
        <f t="shared" si="9"/>
        <v>#DIV/0!</v>
      </c>
      <c r="G64" s="105">
        <f aca="true" t="shared" si="10" ref="G64:G69">H64/1.25</f>
        <v>0</v>
      </c>
      <c r="H64" s="106">
        <v>0</v>
      </c>
      <c r="I64" s="29" t="s">
        <v>281</v>
      </c>
      <c r="J64" s="157" t="s">
        <v>289</v>
      </c>
    </row>
    <row r="65" spans="1:10" s="15" customFormat="1" ht="15" customHeight="1">
      <c r="A65" s="84" t="s">
        <v>49</v>
      </c>
      <c r="B65" s="2"/>
      <c r="C65" s="32" t="s">
        <v>251</v>
      </c>
      <c r="D65" s="132">
        <f t="shared" si="8"/>
        <v>24504</v>
      </c>
      <c r="E65" s="133">
        <v>30630</v>
      </c>
      <c r="F65" s="72">
        <f t="shared" si="9"/>
        <v>100</v>
      </c>
      <c r="G65" s="105">
        <f t="shared" si="10"/>
        <v>24504</v>
      </c>
      <c r="H65" s="106">
        <v>30630</v>
      </c>
      <c r="I65" s="29" t="s">
        <v>281</v>
      </c>
      <c r="J65" s="157" t="s">
        <v>289</v>
      </c>
    </row>
    <row r="66" spans="1:10" s="15" customFormat="1" ht="15" customHeight="1">
      <c r="A66" s="84" t="s">
        <v>119</v>
      </c>
      <c r="B66" s="2"/>
      <c r="C66" s="32" t="s">
        <v>250</v>
      </c>
      <c r="D66" s="132">
        <f t="shared" si="8"/>
        <v>4580.8</v>
      </c>
      <c r="E66" s="133">
        <v>5726</v>
      </c>
      <c r="F66" s="72">
        <f t="shared" si="9"/>
        <v>100</v>
      </c>
      <c r="G66" s="105">
        <f t="shared" si="10"/>
        <v>4580.8</v>
      </c>
      <c r="H66" s="106">
        <v>5726</v>
      </c>
      <c r="I66" s="29" t="s">
        <v>281</v>
      </c>
      <c r="J66" s="157" t="s">
        <v>289</v>
      </c>
    </row>
    <row r="67" spans="1:10" s="15" customFormat="1" ht="15" customHeight="1">
      <c r="A67" s="84" t="s">
        <v>120</v>
      </c>
      <c r="B67" s="2"/>
      <c r="C67" s="32" t="s">
        <v>108</v>
      </c>
      <c r="D67" s="132">
        <f t="shared" si="8"/>
        <v>0</v>
      </c>
      <c r="E67" s="133">
        <v>0</v>
      </c>
      <c r="F67" s="72" t="e">
        <f t="shared" si="9"/>
        <v>#DIV/0!</v>
      </c>
      <c r="G67" s="105">
        <f t="shared" si="10"/>
        <v>0</v>
      </c>
      <c r="H67" s="106">
        <v>0</v>
      </c>
      <c r="I67" s="29" t="s">
        <v>281</v>
      </c>
      <c r="J67" s="157" t="s">
        <v>289</v>
      </c>
    </row>
    <row r="68" spans="1:10" s="15" customFormat="1" ht="15" customHeight="1">
      <c r="A68" s="84" t="s">
        <v>121</v>
      </c>
      <c r="B68" s="10"/>
      <c r="C68" s="32" t="s">
        <v>109</v>
      </c>
      <c r="D68" s="132">
        <f t="shared" si="8"/>
        <v>9200</v>
      </c>
      <c r="E68" s="133">
        <v>11500</v>
      </c>
      <c r="F68" s="72">
        <f>(H68/E68)*100</f>
        <v>100</v>
      </c>
      <c r="G68" s="105">
        <f t="shared" si="10"/>
        <v>9200</v>
      </c>
      <c r="H68" s="106">
        <v>11500</v>
      </c>
      <c r="I68" s="29" t="s">
        <v>281</v>
      </c>
      <c r="J68" s="157" t="s">
        <v>289</v>
      </c>
    </row>
    <row r="69" spans="1:10" s="15" customFormat="1" ht="15" customHeight="1">
      <c r="A69" s="84" t="s">
        <v>122</v>
      </c>
      <c r="B69" s="83">
        <v>3227</v>
      </c>
      <c r="C69" s="9" t="s">
        <v>61</v>
      </c>
      <c r="D69" s="128">
        <f t="shared" si="8"/>
        <v>10193.6</v>
      </c>
      <c r="E69" s="129">
        <v>12742</v>
      </c>
      <c r="F69" s="70">
        <f t="shared" si="9"/>
        <v>84.42159786532727</v>
      </c>
      <c r="G69" s="105">
        <f t="shared" si="10"/>
        <v>8605.6</v>
      </c>
      <c r="H69" s="100">
        <v>10757</v>
      </c>
      <c r="I69" s="30" t="s">
        <v>281</v>
      </c>
      <c r="J69" s="160" t="s">
        <v>292</v>
      </c>
    </row>
    <row r="70" spans="1:10" s="16" customFormat="1" ht="15" customHeight="1">
      <c r="A70" s="37" t="s">
        <v>123</v>
      </c>
      <c r="B70" s="37">
        <v>323</v>
      </c>
      <c r="C70" s="49" t="s">
        <v>181</v>
      </c>
      <c r="D70" s="134">
        <f>SUM(D71+D76+D80+D83+D88+D92+D96+D97)</f>
        <v>1051616</v>
      </c>
      <c r="E70" s="130">
        <f>SUM(E71+E76+E80+E83+E88+E92+E96+E97)</f>
        <v>1294865</v>
      </c>
      <c r="F70" s="69">
        <f aca="true" t="shared" si="11" ref="F70:F97">(H70/E70)*100</f>
        <v>100.08734501280057</v>
      </c>
      <c r="G70" s="107">
        <f>SUM(G71+G76+G80+G83+G88+G92+G96+G97)</f>
        <v>1051749</v>
      </c>
      <c r="H70" s="103">
        <f>SUM(H71+H76+H80+H83+H88+H92+H96+H97)</f>
        <v>1295996</v>
      </c>
      <c r="I70" s="40"/>
      <c r="J70" s="159"/>
    </row>
    <row r="71" spans="1:10" s="16" customFormat="1" ht="15" customHeight="1">
      <c r="A71" s="8" t="s">
        <v>124</v>
      </c>
      <c r="B71" s="17">
        <v>3231</v>
      </c>
      <c r="C71" s="18" t="s">
        <v>72</v>
      </c>
      <c r="D71" s="135">
        <f>SUM(D72:D75)</f>
        <v>896105.6</v>
      </c>
      <c r="E71" s="129">
        <f>SUM(E72:E75)</f>
        <v>1120132</v>
      </c>
      <c r="F71" s="70">
        <f t="shared" si="11"/>
        <v>99.82144961486682</v>
      </c>
      <c r="G71" s="108">
        <f>SUM(G72:G75)</f>
        <v>894505.6</v>
      </c>
      <c r="H71" s="100">
        <f>SUM(H72:H75)</f>
        <v>1118132</v>
      </c>
      <c r="I71" s="30"/>
      <c r="J71" s="160"/>
    </row>
    <row r="72" spans="1:10" s="16" customFormat="1" ht="45" customHeight="1">
      <c r="A72" s="8" t="s">
        <v>125</v>
      </c>
      <c r="B72" s="17"/>
      <c r="C72" s="6" t="s">
        <v>222</v>
      </c>
      <c r="D72" s="136">
        <f>E72/1.25</f>
        <v>869918.8</v>
      </c>
      <c r="E72" s="133">
        <v>1087398.5</v>
      </c>
      <c r="F72" s="72">
        <f t="shared" si="11"/>
        <v>100.55538792816066</v>
      </c>
      <c r="G72" s="109">
        <f>H72/1.25</f>
        <v>874750.224</v>
      </c>
      <c r="H72" s="106">
        <v>1093437.78</v>
      </c>
      <c r="I72" s="152" t="s">
        <v>325</v>
      </c>
      <c r="J72" s="161" t="s">
        <v>293</v>
      </c>
    </row>
    <row r="73" spans="1:10" s="15" customFormat="1" ht="15" customHeight="1">
      <c r="A73" s="2" t="s">
        <v>126</v>
      </c>
      <c r="B73" s="11"/>
      <c r="C73" s="6" t="s">
        <v>73</v>
      </c>
      <c r="D73" s="136">
        <f>E73/1.25</f>
        <v>14065.6</v>
      </c>
      <c r="E73" s="133">
        <v>17582</v>
      </c>
      <c r="F73" s="72">
        <f t="shared" si="11"/>
        <v>99.33295415766125</v>
      </c>
      <c r="G73" s="109">
        <f>H73/1.25</f>
        <v>13971.776000000002</v>
      </c>
      <c r="H73" s="106">
        <v>17464.72</v>
      </c>
      <c r="I73" s="29" t="s">
        <v>280</v>
      </c>
      <c r="J73" s="157" t="s">
        <v>291</v>
      </c>
    </row>
    <row r="74" spans="1:10" ht="15" customHeight="1">
      <c r="A74" s="2" t="s">
        <v>127</v>
      </c>
      <c r="B74" s="11"/>
      <c r="C74" s="6" t="s">
        <v>71</v>
      </c>
      <c r="D74" s="136">
        <f>E74/1.25</f>
        <v>2563.6</v>
      </c>
      <c r="E74" s="133">
        <v>3204.5</v>
      </c>
      <c r="F74" s="72">
        <f t="shared" si="11"/>
        <v>100</v>
      </c>
      <c r="G74" s="109">
        <f>H74/1.25</f>
        <v>2563.6</v>
      </c>
      <c r="H74" s="106">
        <v>3204.5</v>
      </c>
      <c r="I74" s="29" t="s">
        <v>280</v>
      </c>
      <c r="J74" s="157" t="s">
        <v>291</v>
      </c>
    </row>
    <row r="75" spans="1:10" ht="15" customHeight="1">
      <c r="A75" s="2" t="s">
        <v>128</v>
      </c>
      <c r="B75" s="11"/>
      <c r="C75" s="6" t="s">
        <v>74</v>
      </c>
      <c r="D75" s="136">
        <f>E75/1.25</f>
        <v>9557.6</v>
      </c>
      <c r="E75" s="133">
        <v>11947</v>
      </c>
      <c r="F75" s="72">
        <f t="shared" si="11"/>
        <v>33.690466225830754</v>
      </c>
      <c r="G75" s="109">
        <f>H75/1.25</f>
        <v>3220</v>
      </c>
      <c r="H75" s="106">
        <v>4025</v>
      </c>
      <c r="I75" s="29" t="s">
        <v>280</v>
      </c>
      <c r="J75" s="157" t="s">
        <v>289</v>
      </c>
    </row>
    <row r="76" spans="1:10" s="16" customFormat="1" ht="15" customHeight="1">
      <c r="A76" s="8" t="s">
        <v>129</v>
      </c>
      <c r="B76" s="13">
        <v>3232</v>
      </c>
      <c r="C76" s="9" t="s">
        <v>75</v>
      </c>
      <c r="D76" s="131">
        <f>SUM(D77:D79)</f>
        <v>26492.8</v>
      </c>
      <c r="E76" s="129">
        <f>SUM(E77:E79)</f>
        <v>33116</v>
      </c>
      <c r="F76" s="70">
        <f t="shared" si="11"/>
        <v>116.55997101099167</v>
      </c>
      <c r="G76" s="104">
        <f>SUM(G77:G79)</f>
        <v>30880</v>
      </c>
      <c r="H76" s="100">
        <f>SUM(H77:H79)</f>
        <v>38600</v>
      </c>
      <c r="I76" s="30"/>
      <c r="J76" s="160"/>
    </row>
    <row r="77" spans="1:10" s="15" customFormat="1" ht="15" customHeight="1">
      <c r="A77" s="2" t="s">
        <v>130</v>
      </c>
      <c r="B77" s="10"/>
      <c r="C77" s="4" t="s">
        <v>76</v>
      </c>
      <c r="D77" s="132">
        <f>E77/1.25</f>
        <v>13564</v>
      </c>
      <c r="E77" s="133">
        <v>16955</v>
      </c>
      <c r="F77" s="72">
        <f t="shared" si="11"/>
        <v>105.89796520200532</v>
      </c>
      <c r="G77" s="105">
        <f>H77/1.25</f>
        <v>14364</v>
      </c>
      <c r="H77" s="106">
        <v>17955</v>
      </c>
      <c r="I77" s="29" t="s">
        <v>280</v>
      </c>
      <c r="J77" s="157" t="s">
        <v>290</v>
      </c>
    </row>
    <row r="78" spans="1:10" s="15" customFormat="1" ht="15" customHeight="1">
      <c r="A78" s="2" t="s">
        <v>131</v>
      </c>
      <c r="B78" s="10"/>
      <c r="C78" s="4" t="s">
        <v>77</v>
      </c>
      <c r="D78" s="132">
        <f>E78/1.25</f>
        <v>9728.8</v>
      </c>
      <c r="E78" s="133">
        <v>12161</v>
      </c>
      <c r="F78" s="72">
        <f t="shared" si="11"/>
        <v>166.88594687936848</v>
      </c>
      <c r="G78" s="105">
        <f>H78/1.25</f>
        <v>16236</v>
      </c>
      <c r="H78" s="106">
        <v>20295</v>
      </c>
      <c r="I78" s="29" t="s">
        <v>280</v>
      </c>
      <c r="J78" s="157" t="s">
        <v>289</v>
      </c>
    </row>
    <row r="79" spans="1:10" s="15" customFormat="1" ht="15" customHeight="1">
      <c r="A79" s="2" t="s">
        <v>132</v>
      </c>
      <c r="B79" s="10"/>
      <c r="C79" s="4" t="s">
        <v>78</v>
      </c>
      <c r="D79" s="132">
        <f>E79/1.25</f>
        <v>3200</v>
      </c>
      <c r="E79" s="133">
        <v>4000</v>
      </c>
      <c r="F79" s="72">
        <f t="shared" si="11"/>
        <v>8.75</v>
      </c>
      <c r="G79" s="105">
        <f>H79/1.25</f>
        <v>280</v>
      </c>
      <c r="H79" s="106">
        <v>350</v>
      </c>
      <c r="I79" s="29" t="s">
        <v>280</v>
      </c>
      <c r="J79" s="157" t="s">
        <v>289</v>
      </c>
    </row>
    <row r="80" spans="1:10" s="16" customFormat="1" ht="15" customHeight="1">
      <c r="A80" s="8" t="s">
        <v>133</v>
      </c>
      <c r="B80" s="13">
        <v>3233</v>
      </c>
      <c r="C80" s="9" t="s">
        <v>182</v>
      </c>
      <c r="D80" s="131">
        <f>SUM(D81:D82)</f>
        <v>2048</v>
      </c>
      <c r="E80" s="129">
        <f>SUM(E81:E82)</f>
        <v>2560</v>
      </c>
      <c r="F80" s="70">
        <f t="shared" si="11"/>
        <v>99.0234375</v>
      </c>
      <c r="G80" s="104">
        <f>SUM(G81:G82)</f>
        <v>2028</v>
      </c>
      <c r="H80" s="100">
        <f>SUM(H81:H82)</f>
        <v>2535</v>
      </c>
      <c r="I80" s="30"/>
      <c r="J80" s="160"/>
    </row>
    <row r="81" spans="1:10" s="15" customFormat="1" ht="15" customHeight="1">
      <c r="A81" s="2" t="s">
        <v>134</v>
      </c>
      <c r="B81" s="10"/>
      <c r="C81" s="4" t="s">
        <v>79</v>
      </c>
      <c r="D81" s="132">
        <f>E81/1.25</f>
        <v>528</v>
      </c>
      <c r="E81" s="133">
        <v>660</v>
      </c>
      <c r="F81" s="72">
        <f t="shared" si="11"/>
        <v>100</v>
      </c>
      <c r="G81" s="105">
        <f>H81/1.25</f>
        <v>528</v>
      </c>
      <c r="H81" s="106">
        <v>660</v>
      </c>
      <c r="I81" s="29" t="s">
        <v>280</v>
      </c>
      <c r="J81" s="157" t="s">
        <v>291</v>
      </c>
    </row>
    <row r="82" spans="1:10" s="15" customFormat="1" ht="15" customHeight="1">
      <c r="A82" s="2" t="s">
        <v>135</v>
      </c>
      <c r="B82" s="10"/>
      <c r="C82" s="4" t="s">
        <v>80</v>
      </c>
      <c r="D82" s="132">
        <f>E82/1.25</f>
        <v>1520</v>
      </c>
      <c r="E82" s="133">
        <v>1900</v>
      </c>
      <c r="F82" s="72">
        <f t="shared" si="11"/>
        <v>98.68421052631578</v>
      </c>
      <c r="G82" s="105">
        <f>H82/1.25</f>
        <v>1500</v>
      </c>
      <c r="H82" s="106">
        <v>1875</v>
      </c>
      <c r="I82" s="29" t="s">
        <v>280</v>
      </c>
      <c r="J82" s="157" t="s">
        <v>294</v>
      </c>
    </row>
    <row r="83" spans="1:10" s="16" customFormat="1" ht="15" customHeight="1">
      <c r="A83" s="8" t="s">
        <v>136</v>
      </c>
      <c r="B83" s="13">
        <v>3234</v>
      </c>
      <c r="C83" s="9" t="s">
        <v>183</v>
      </c>
      <c r="D83" s="131">
        <f>SUM(D84:D87)</f>
        <v>8000</v>
      </c>
      <c r="E83" s="129">
        <f>SUM(E84:E87)</f>
        <v>10000</v>
      </c>
      <c r="F83" s="70">
        <f t="shared" si="11"/>
        <v>100</v>
      </c>
      <c r="G83" s="104">
        <f>SUM(G84:G87)</f>
        <v>8000</v>
      </c>
      <c r="H83" s="100">
        <f>SUM(H84:H87)</f>
        <v>10000</v>
      </c>
      <c r="I83" s="30"/>
      <c r="J83" s="160"/>
    </row>
    <row r="84" spans="1:10" s="15" customFormat="1" ht="15" customHeight="1">
      <c r="A84" s="2" t="s">
        <v>137</v>
      </c>
      <c r="B84" s="10"/>
      <c r="C84" s="4" t="s">
        <v>81</v>
      </c>
      <c r="D84" s="132">
        <f>E84/1.25</f>
        <v>5200</v>
      </c>
      <c r="E84" s="133">
        <v>6500</v>
      </c>
      <c r="F84" s="72">
        <f t="shared" si="11"/>
        <v>123.07692307692308</v>
      </c>
      <c r="G84" s="105">
        <f>H84/1.25</f>
        <v>6400</v>
      </c>
      <c r="H84" s="106">
        <v>8000</v>
      </c>
      <c r="I84" s="29" t="s">
        <v>280</v>
      </c>
      <c r="J84" s="157" t="s">
        <v>291</v>
      </c>
    </row>
    <row r="85" spans="1:10" s="15" customFormat="1" ht="15" customHeight="1">
      <c r="A85" s="2" t="s">
        <v>138</v>
      </c>
      <c r="B85" s="10"/>
      <c r="C85" s="4" t="s">
        <v>82</v>
      </c>
      <c r="D85" s="132">
        <f>E85/1.25</f>
        <v>2800</v>
      </c>
      <c r="E85" s="133">
        <v>3500</v>
      </c>
      <c r="F85" s="72">
        <f t="shared" si="11"/>
        <v>57.14285714285714</v>
      </c>
      <c r="G85" s="105">
        <f>H85/1.25</f>
        <v>1600</v>
      </c>
      <c r="H85" s="106">
        <v>2000</v>
      </c>
      <c r="I85" s="29" t="s">
        <v>280</v>
      </c>
      <c r="J85" s="157" t="s">
        <v>291</v>
      </c>
    </row>
    <row r="86" spans="1:10" s="15" customFormat="1" ht="15" customHeight="1">
      <c r="A86" s="2" t="s">
        <v>139</v>
      </c>
      <c r="B86" s="10"/>
      <c r="C86" s="4" t="s">
        <v>83</v>
      </c>
      <c r="D86" s="132">
        <f>E86/1.25</f>
        <v>0</v>
      </c>
      <c r="E86" s="133">
        <v>0</v>
      </c>
      <c r="F86" s="72" t="e">
        <f t="shared" si="11"/>
        <v>#DIV/0!</v>
      </c>
      <c r="G86" s="105">
        <f>H86/1.25</f>
        <v>0</v>
      </c>
      <c r="H86" s="106">
        <v>0</v>
      </c>
      <c r="I86" s="29" t="s">
        <v>280</v>
      </c>
      <c r="J86" s="157" t="s">
        <v>291</v>
      </c>
    </row>
    <row r="87" spans="1:10" s="15" customFormat="1" ht="15" customHeight="1">
      <c r="A87" s="2" t="s">
        <v>140</v>
      </c>
      <c r="B87" s="10"/>
      <c r="C87" s="4" t="s">
        <v>84</v>
      </c>
      <c r="D87" s="132">
        <f>E87/1.25</f>
        <v>0</v>
      </c>
      <c r="E87" s="133">
        <v>0</v>
      </c>
      <c r="F87" s="72" t="e">
        <f t="shared" si="11"/>
        <v>#DIV/0!</v>
      </c>
      <c r="G87" s="105">
        <f>H87/1.25</f>
        <v>0</v>
      </c>
      <c r="H87" s="106">
        <v>0</v>
      </c>
      <c r="I87" s="29" t="s">
        <v>280</v>
      </c>
      <c r="J87" s="157" t="s">
        <v>289</v>
      </c>
    </row>
    <row r="88" spans="1:10" s="16" customFormat="1" ht="15" customHeight="1">
      <c r="A88" s="8" t="s">
        <v>141</v>
      </c>
      <c r="B88" s="13">
        <v>3236</v>
      </c>
      <c r="C88" s="9" t="s">
        <v>184</v>
      </c>
      <c r="D88" s="131">
        <f>SUM(D89:D91)</f>
        <v>17028.8</v>
      </c>
      <c r="E88" s="129">
        <f>SUM(E89:E91)</f>
        <v>21286</v>
      </c>
      <c r="F88" s="70">
        <f t="shared" si="11"/>
        <v>100</v>
      </c>
      <c r="G88" s="104">
        <f>SUM(G89:G91)</f>
        <v>17028.8</v>
      </c>
      <c r="H88" s="100">
        <f>SUM(H89:H91)</f>
        <v>21286</v>
      </c>
      <c r="I88" s="30"/>
      <c r="J88" s="160"/>
    </row>
    <row r="89" spans="1:10" s="15" customFormat="1" ht="15" customHeight="1">
      <c r="A89" s="2" t="s">
        <v>142</v>
      </c>
      <c r="B89" s="10"/>
      <c r="C89" s="4" t="s">
        <v>85</v>
      </c>
      <c r="D89" s="132">
        <f>E89/1.25</f>
        <v>2408</v>
      </c>
      <c r="E89" s="133">
        <v>3010</v>
      </c>
      <c r="F89" s="72">
        <f t="shared" si="11"/>
        <v>100</v>
      </c>
      <c r="G89" s="105">
        <f>H89/1.25</f>
        <v>2408</v>
      </c>
      <c r="H89" s="106">
        <v>3010</v>
      </c>
      <c r="I89" s="29" t="s">
        <v>280</v>
      </c>
      <c r="J89" s="157" t="s">
        <v>289</v>
      </c>
    </row>
    <row r="90" spans="1:10" s="15" customFormat="1" ht="15" customHeight="1">
      <c r="A90" s="2" t="s">
        <v>143</v>
      </c>
      <c r="B90" s="10"/>
      <c r="C90" s="4" t="s">
        <v>86</v>
      </c>
      <c r="D90" s="132">
        <f>E90/1.25</f>
        <v>14620.8</v>
      </c>
      <c r="E90" s="133">
        <v>18276</v>
      </c>
      <c r="F90" s="72">
        <f t="shared" si="11"/>
        <v>100</v>
      </c>
      <c r="G90" s="105">
        <f>H90/1.25</f>
        <v>14620.8</v>
      </c>
      <c r="H90" s="106">
        <v>18276</v>
      </c>
      <c r="I90" s="29" t="s">
        <v>280</v>
      </c>
      <c r="J90" s="157" t="s">
        <v>295</v>
      </c>
    </row>
    <row r="91" spans="1:10" s="15" customFormat="1" ht="15" customHeight="1">
      <c r="A91" s="2" t="s">
        <v>144</v>
      </c>
      <c r="B91" s="10"/>
      <c r="C91" s="4" t="s">
        <v>87</v>
      </c>
      <c r="D91" s="132">
        <f>E91/1.25</f>
        <v>0</v>
      </c>
      <c r="E91" s="133">
        <v>0</v>
      </c>
      <c r="F91" s="72" t="e">
        <f t="shared" si="11"/>
        <v>#DIV/0!</v>
      </c>
      <c r="G91" s="105">
        <f>H91/1.25</f>
        <v>0</v>
      </c>
      <c r="H91" s="106">
        <v>0</v>
      </c>
      <c r="I91" s="29" t="s">
        <v>280</v>
      </c>
      <c r="J91" s="157" t="s">
        <v>295</v>
      </c>
    </row>
    <row r="92" spans="1:10" s="16" customFormat="1" ht="15" customHeight="1">
      <c r="A92" s="8" t="s">
        <v>145</v>
      </c>
      <c r="B92" s="13">
        <v>3237</v>
      </c>
      <c r="C92" s="9" t="s">
        <v>185</v>
      </c>
      <c r="D92" s="131">
        <f>SUM(D93:D95)</f>
        <v>3648</v>
      </c>
      <c r="E92" s="129">
        <f>SUM(E93:E95)</f>
        <v>4560</v>
      </c>
      <c r="F92" s="70">
        <f t="shared" si="11"/>
        <v>99.97807017543859</v>
      </c>
      <c r="G92" s="104">
        <f>SUM(G93:G95)</f>
        <v>3647.2</v>
      </c>
      <c r="H92" s="100">
        <f>SUM(H93:H95)</f>
        <v>4559</v>
      </c>
      <c r="I92" s="30"/>
      <c r="J92" s="160"/>
    </row>
    <row r="93" spans="1:10" ht="15" customHeight="1">
      <c r="A93" s="64" t="s">
        <v>146</v>
      </c>
      <c r="B93" s="10"/>
      <c r="C93" s="61" t="s">
        <v>88</v>
      </c>
      <c r="D93" s="101">
        <f>E93</f>
        <v>0</v>
      </c>
      <c r="E93" s="102">
        <v>0</v>
      </c>
      <c r="F93" s="71" t="e">
        <f t="shared" si="11"/>
        <v>#DIV/0!</v>
      </c>
      <c r="G93" s="101">
        <f>H93</f>
        <v>0</v>
      </c>
      <c r="H93" s="102">
        <v>0</v>
      </c>
      <c r="I93" s="63" t="s">
        <v>227</v>
      </c>
      <c r="J93" s="158" t="s">
        <v>282</v>
      </c>
    </row>
    <row r="94" spans="1:10" ht="15" customHeight="1">
      <c r="A94" s="2" t="s">
        <v>147</v>
      </c>
      <c r="B94" s="10"/>
      <c r="C94" s="4" t="s">
        <v>89</v>
      </c>
      <c r="D94" s="132">
        <f>E94/1.25</f>
        <v>2000</v>
      </c>
      <c r="E94" s="133">
        <v>2500</v>
      </c>
      <c r="F94" s="72">
        <f t="shared" si="11"/>
        <v>40</v>
      </c>
      <c r="G94" s="105">
        <f>H94/1.25</f>
        <v>800</v>
      </c>
      <c r="H94" s="106">
        <v>1000</v>
      </c>
      <c r="I94" s="29" t="s">
        <v>280</v>
      </c>
      <c r="J94" s="157" t="s">
        <v>289</v>
      </c>
    </row>
    <row r="95" spans="1:10" ht="15" customHeight="1">
      <c r="A95" s="2" t="s">
        <v>148</v>
      </c>
      <c r="B95" s="10"/>
      <c r="C95" s="4" t="s">
        <v>90</v>
      </c>
      <c r="D95" s="132">
        <f>E95/1.25</f>
        <v>1648</v>
      </c>
      <c r="E95" s="133">
        <v>2060</v>
      </c>
      <c r="F95" s="72">
        <f t="shared" si="11"/>
        <v>172.76699029126215</v>
      </c>
      <c r="G95" s="105">
        <f>H95/1.25</f>
        <v>2847.2</v>
      </c>
      <c r="H95" s="106">
        <v>3559</v>
      </c>
      <c r="I95" s="29" t="s">
        <v>280</v>
      </c>
      <c r="J95" s="157" t="s">
        <v>289</v>
      </c>
    </row>
    <row r="96" spans="1:10" s="16" customFormat="1" ht="15" customHeight="1">
      <c r="A96" s="8" t="s">
        <v>149</v>
      </c>
      <c r="B96" s="13">
        <v>3238</v>
      </c>
      <c r="C96" s="9" t="s">
        <v>186</v>
      </c>
      <c r="D96" s="128">
        <f>E96/1.25</f>
        <v>7329.6</v>
      </c>
      <c r="E96" s="129">
        <v>9162</v>
      </c>
      <c r="F96" s="70">
        <f t="shared" si="11"/>
        <v>105.73018991486576</v>
      </c>
      <c r="G96" s="99">
        <f>H96/1.25</f>
        <v>7749.6</v>
      </c>
      <c r="H96" s="100">
        <v>9687</v>
      </c>
      <c r="I96" s="30" t="s">
        <v>280</v>
      </c>
      <c r="J96" s="160" t="s">
        <v>290</v>
      </c>
    </row>
    <row r="97" spans="1:10" s="16" customFormat="1" ht="15" customHeight="1">
      <c r="A97" s="19" t="s">
        <v>249</v>
      </c>
      <c r="B97" s="20" t="s">
        <v>187</v>
      </c>
      <c r="C97" s="9" t="s">
        <v>188</v>
      </c>
      <c r="D97" s="131">
        <f>SUM(D98:D103)</f>
        <v>90963.2</v>
      </c>
      <c r="E97" s="129">
        <f>SUM(E98:E103)</f>
        <v>94049</v>
      </c>
      <c r="F97" s="70">
        <f t="shared" si="11"/>
        <v>96.9675381981733</v>
      </c>
      <c r="G97" s="104">
        <f>SUM(G98:G103)</f>
        <v>87909.8</v>
      </c>
      <c r="H97" s="100">
        <f>SUM(H98:H103)</f>
        <v>91197</v>
      </c>
      <c r="I97" s="30"/>
      <c r="J97" s="160"/>
    </row>
    <row r="98" spans="1:10" s="15" customFormat="1" ht="15" customHeight="1">
      <c r="A98" s="7" t="s">
        <v>150</v>
      </c>
      <c r="B98" s="12"/>
      <c r="C98" s="4" t="s">
        <v>91</v>
      </c>
      <c r="D98" s="132">
        <f>E98/1.25</f>
        <v>1532.8</v>
      </c>
      <c r="E98" s="133">
        <v>1916</v>
      </c>
      <c r="F98" s="72">
        <f aca="true" t="shared" si="12" ref="F98:F103">(H98/E98)*100</f>
        <v>26.096033402922757</v>
      </c>
      <c r="G98" s="105">
        <f>H98/1.25</f>
        <v>400</v>
      </c>
      <c r="H98" s="106">
        <v>500</v>
      </c>
      <c r="I98" s="29" t="s">
        <v>280</v>
      </c>
      <c r="J98" s="157" t="s">
        <v>296</v>
      </c>
    </row>
    <row r="99" spans="1:10" s="15" customFormat="1" ht="15" customHeight="1">
      <c r="A99" s="7" t="s">
        <v>151</v>
      </c>
      <c r="B99" s="12"/>
      <c r="C99" s="4" t="s">
        <v>92</v>
      </c>
      <c r="D99" s="132">
        <f>E99/1.25</f>
        <v>1600</v>
      </c>
      <c r="E99" s="133">
        <v>2000</v>
      </c>
      <c r="F99" s="72">
        <f t="shared" si="12"/>
        <v>75</v>
      </c>
      <c r="G99" s="105">
        <f>H99/1.25</f>
        <v>1200</v>
      </c>
      <c r="H99" s="106">
        <v>1500</v>
      </c>
      <c r="I99" s="29" t="s">
        <v>280</v>
      </c>
      <c r="J99" s="157" t="s">
        <v>296</v>
      </c>
    </row>
    <row r="100" spans="1:10" s="15" customFormat="1" ht="15" customHeight="1">
      <c r="A100" s="7" t="s">
        <v>152</v>
      </c>
      <c r="B100" s="12"/>
      <c r="C100" s="4" t="s">
        <v>257</v>
      </c>
      <c r="D100" s="132">
        <f>E100/1.25</f>
        <v>0</v>
      </c>
      <c r="E100" s="133">
        <v>0</v>
      </c>
      <c r="F100" s="72" t="e">
        <f t="shared" si="12"/>
        <v>#DIV/0!</v>
      </c>
      <c r="G100" s="105">
        <f>H100/1.25</f>
        <v>4520</v>
      </c>
      <c r="H100" s="106">
        <v>5650</v>
      </c>
      <c r="I100" s="29" t="s">
        <v>280</v>
      </c>
      <c r="J100" s="157" t="s">
        <v>291</v>
      </c>
    </row>
    <row r="101" spans="1:10" s="15" customFormat="1" ht="15" customHeight="1">
      <c r="A101" s="7" t="s">
        <v>153</v>
      </c>
      <c r="B101" s="12"/>
      <c r="C101" s="4" t="s">
        <v>93</v>
      </c>
      <c r="D101" s="132">
        <f>E101/1.25</f>
        <v>2810.4</v>
      </c>
      <c r="E101" s="133">
        <v>3513</v>
      </c>
      <c r="F101" s="72">
        <f t="shared" si="12"/>
        <v>157.13065755764305</v>
      </c>
      <c r="G101" s="105">
        <f>H101/1.25</f>
        <v>4416</v>
      </c>
      <c r="H101" s="106">
        <v>5520</v>
      </c>
      <c r="I101" s="29" t="s">
        <v>280</v>
      </c>
      <c r="J101" s="157" t="s">
        <v>296</v>
      </c>
    </row>
    <row r="102" spans="1:10" s="15" customFormat="1" ht="15" customHeight="1">
      <c r="A102" s="7" t="s">
        <v>154</v>
      </c>
      <c r="B102" s="12"/>
      <c r="C102" s="4" t="s">
        <v>94</v>
      </c>
      <c r="D102" s="132">
        <f>E102/1.25</f>
        <v>6400</v>
      </c>
      <c r="E102" s="133">
        <v>8000</v>
      </c>
      <c r="F102" s="72">
        <f t="shared" si="12"/>
        <v>40.825</v>
      </c>
      <c r="G102" s="105">
        <f>H102/1.25</f>
        <v>2612.8</v>
      </c>
      <c r="H102" s="106">
        <v>3266</v>
      </c>
      <c r="I102" s="29" t="s">
        <v>280</v>
      </c>
      <c r="J102" s="157" t="s">
        <v>296</v>
      </c>
    </row>
    <row r="103" spans="1:10" s="15" customFormat="1" ht="15" customHeight="1">
      <c r="A103" s="7" t="s">
        <v>155</v>
      </c>
      <c r="B103" s="12"/>
      <c r="C103" s="4" t="s">
        <v>95</v>
      </c>
      <c r="D103" s="132">
        <f>E103</f>
        <v>78620</v>
      </c>
      <c r="E103" s="133">
        <v>78620</v>
      </c>
      <c r="F103" s="72">
        <f t="shared" si="12"/>
        <v>95.09157975069957</v>
      </c>
      <c r="G103" s="105">
        <f>H103</f>
        <v>74761</v>
      </c>
      <c r="H103" s="106">
        <v>74761</v>
      </c>
      <c r="I103" s="29" t="s">
        <v>280</v>
      </c>
      <c r="J103" s="157" t="s">
        <v>290</v>
      </c>
    </row>
    <row r="104" spans="1:10" s="16" customFormat="1" ht="15" customHeight="1">
      <c r="A104" s="50" t="s">
        <v>156</v>
      </c>
      <c r="B104" s="51" t="s">
        <v>189</v>
      </c>
      <c r="C104" s="39" t="s">
        <v>181</v>
      </c>
      <c r="D104" s="134">
        <f>SUM(D105+D108+D112+D114+D115)</f>
        <v>96661.4</v>
      </c>
      <c r="E104" s="130">
        <f>SUM(E105+E108+E112+E114+E115)</f>
        <v>110807</v>
      </c>
      <c r="F104" s="69">
        <f aca="true" t="shared" si="13" ref="F104:F134">(H104/E104)*100</f>
        <v>102.88519678359671</v>
      </c>
      <c r="G104" s="107">
        <f>SUM(G105+G108+G112+G114+G115)</f>
        <v>100760.6</v>
      </c>
      <c r="H104" s="103">
        <f>SUM(H105+H108+H112+H114+H115)</f>
        <v>114004</v>
      </c>
      <c r="I104" s="40"/>
      <c r="J104" s="159"/>
    </row>
    <row r="105" spans="1:10" s="16" customFormat="1" ht="15" customHeight="1">
      <c r="A105" s="8" t="s">
        <v>157</v>
      </c>
      <c r="B105" s="13">
        <v>3291</v>
      </c>
      <c r="C105" s="9" t="s">
        <v>190</v>
      </c>
      <c r="D105" s="131">
        <f>SUM(D106:D107)</f>
        <v>23000</v>
      </c>
      <c r="E105" s="129">
        <f>SUM(E106:E107)</f>
        <v>23000</v>
      </c>
      <c r="F105" s="70">
        <f t="shared" si="13"/>
        <v>112.69565217391305</v>
      </c>
      <c r="G105" s="104">
        <f>SUM(G106:G107)</f>
        <v>25920</v>
      </c>
      <c r="H105" s="104">
        <f>SUM(H106:H107)</f>
        <v>25920</v>
      </c>
      <c r="I105" s="30"/>
      <c r="J105" s="160"/>
    </row>
    <row r="106" spans="1:10" ht="15" customHeight="1">
      <c r="A106" s="64" t="s">
        <v>158</v>
      </c>
      <c r="B106" s="10"/>
      <c r="C106" s="61" t="s">
        <v>96</v>
      </c>
      <c r="D106" s="101">
        <f>E106</f>
        <v>0</v>
      </c>
      <c r="E106" s="102">
        <v>0</v>
      </c>
      <c r="F106" s="71" t="e">
        <f t="shared" si="13"/>
        <v>#DIV/0!</v>
      </c>
      <c r="G106" s="101">
        <f>H106</f>
        <v>0</v>
      </c>
      <c r="H106" s="102">
        <v>0</v>
      </c>
      <c r="I106" s="63" t="s">
        <v>227</v>
      </c>
      <c r="J106" s="158" t="s">
        <v>282</v>
      </c>
    </row>
    <row r="107" spans="1:10" ht="15" customHeight="1">
      <c r="A107" s="64" t="s">
        <v>159</v>
      </c>
      <c r="B107" s="10"/>
      <c r="C107" s="61" t="s">
        <v>305</v>
      </c>
      <c r="D107" s="101">
        <f>E107</f>
        <v>23000</v>
      </c>
      <c r="E107" s="102">
        <v>23000</v>
      </c>
      <c r="F107" s="71">
        <f t="shared" si="13"/>
        <v>112.69565217391305</v>
      </c>
      <c r="G107" s="101">
        <f>H107</f>
        <v>25920</v>
      </c>
      <c r="H107" s="102">
        <v>25920</v>
      </c>
      <c r="I107" s="63" t="s">
        <v>227</v>
      </c>
      <c r="J107" s="158" t="s">
        <v>282</v>
      </c>
    </row>
    <row r="108" spans="1:10" s="16" customFormat="1" ht="15" customHeight="1">
      <c r="A108" s="8" t="s">
        <v>178</v>
      </c>
      <c r="B108" s="13">
        <v>3292</v>
      </c>
      <c r="C108" s="9" t="s">
        <v>97</v>
      </c>
      <c r="D108" s="131">
        <f>SUM(D109:D111)</f>
        <v>15164</v>
      </c>
      <c r="E108" s="129">
        <f>SUM(E109:E111)</f>
        <v>15164</v>
      </c>
      <c r="F108" s="70">
        <f t="shared" si="13"/>
        <v>130.91532577156423</v>
      </c>
      <c r="G108" s="104">
        <f>SUM(G109:G111)</f>
        <v>19852</v>
      </c>
      <c r="H108" s="100">
        <f>SUM(H109:H111)</f>
        <v>19852</v>
      </c>
      <c r="I108" s="30"/>
      <c r="J108" s="160"/>
    </row>
    <row r="109" spans="1:10" ht="15" customHeight="1">
      <c r="A109" s="2" t="s">
        <v>199</v>
      </c>
      <c r="B109" s="10"/>
      <c r="C109" s="4" t="s">
        <v>98</v>
      </c>
      <c r="D109" s="132">
        <f>E109</f>
        <v>11164</v>
      </c>
      <c r="E109" s="133">
        <v>11164</v>
      </c>
      <c r="F109" s="72">
        <f t="shared" si="13"/>
        <v>149.15800788247938</v>
      </c>
      <c r="G109" s="105">
        <f>H109</f>
        <v>16652</v>
      </c>
      <c r="H109" s="106">
        <v>16652</v>
      </c>
      <c r="I109" s="29" t="s">
        <v>280</v>
      </c>
      <c r="J109" s="157" t="s">
        <v>291</v>
      </c>
    </row>
    <row r="110" spans="1:10" ht="15" customHeight="1">
      <c r="A110" s="2" t="s">
        <v>160</v>
      </c>
      <c r="B110" s="10"/>
      <c r="C110" s="4" t="s">
        <v>197</v>
      </c>
      <c r="D110" s="132">
        <f>E110</f>
        <v>0</v>
      </c>
      <c r="E110" s="133">
        <v>0</v>
      </c>
      <c r="F110" s="72" t="e">
        <f t="shared" si="13"/>
        <v>#DIV/0!</v>
      </c>
      <c r="G110" s="105">
        <f>H110</f>
        <v>0</v>
      </c>
      <c r="H110" s="106">
        <v>0</v>
      </c>
      <c r="I110" s="29" t="s">
        <v>280</v>
      </c>
      <c r="J110" s="157" t="s">
        <v>291</v>
      </c>
    </row>
    <row r="111" spans="1:10" ht="15" customHeight="1">
      <c r="A111" s="2" t="s">
        <v>161</v>
      </c>
      <c r="B111" s="10">
        <v>3299</v>
      </c>
      <c r="C111" s="4" t="s">
        <v>99</v>
      </c>
      <c r="D111" s="132">
        <f>E111</f>
        <v>4000</v>
      </c>
      <c r="E111" s="133">
        <v>4000</v>
      </c>
      <c r="F111" s="72">
        <f t="shared" si="13"/>
        <v>80</v>
      </c>
      <c r="G111" s="105">
        <f>H111</f>
        <v>3200</v>
      </c>
      <c r="H111" s="106">
        <v>3200</v>
      </c>
      <c r="I111" s="29" t="s">
        <v>280</v>
      </c>
      <c r="J111" s="157" t="s">
        <v>291</v>
      </c>
    </row>
    <row r="112" spans="1:10" s="16" customFormat="1" ht="15" customHeight="1">
      <c r="A112" s="8" t="s">
        <v>162</v>
      </c>
      <c r="B112" s="13">
        <v>3293</v>
      </c>
      <c r="C112" s="9" t="s">
        <v>100</v>
      </c>
      <c r="D112" s="131">
        <f>SUM(D113:D113)</f>
        <v>940</v>
      </c>
      <c r="E112" s="129">
        <f>SUM(E113:E113)</f>
        <v>1175</v>
      </c>
      <c r="F112" s="70">
        <f t="shared" si="13"/>
        <v>125.53191489361701</v>
      </c>
      <c r="G112" s="104">
        <f>SUM(G113:G113)</f>
        <v>1180</v>
      </c>
      <c r="H112" s="100">
        <f>SUM(H113:H113)</f>
        <v>1475</v>
      </c>
      <c r="I112" s="30" t="s">
        <v>18</v>
      </c>
      <c r="J112" s="160" t="s">
        <v>18</v>
      </c>
    </row>
    <row r="113" spans="1:10" s="15" customFormat="1" ht="15" customHeight="1">
      <c r="A113" s="2" t="s">
        <v>163</v>
      </c>
      <c r="B113" s="10"/>
      <c r="C113" s="4" t="s">
        <v>177</v>
      </c>
      <c r="D113" s="132">
        <f>E113/1.25</f>
        <v>940</v>
      </c>
      <c r="E113" s="133">
        <v>1175</v>
      </c>
      <c r="F113" s="72">
        <f t="shared" si="13"/>
        <v>125.53191489361701</v>
      </c>
      <c r="G113" s="105">
        <f>H113/1.25</f>
        <v>1180</v>
      </c>
      <c r="H113" s="106">
        <v>1475</v>
      </c>
      <c r="I113" s="29" t="s">
        <v>280</v>
      </c>
      <c r="J113" s="157" t="s">
        <v>296</v>
      </c>
    </row>
    <row r="114" spans="1:10" s="16" customFormat="1" ht="15" customHeight="1">
      <c r="A114" s="8" t="s">
        <v>164</v>
      </c>
      <c r="B114" s="13">
        <v>3294</v>
      </c>
      <c r="C114" s="9" t="s">
        <v>101</v>
      </c>
      <c r="D114" s="128">
        <f>E114</f>
        <v>1915</v>
      </c>
      <c r="E114" s="129">
        <v>1915</v>
      </c>
      <c r="F114" s="70">
        <f t="shared" si="13"/>
        <v>105.2219321148825</v>
      </c>
      <c r="G114" s="99">
        <f>H114</f>
        <v>2015</v>
      </c>
      <c r="H114" s="100">
        <v>2015</v>
      </c>
      <c r="I114" s="30" t="s">
        <v>280</v>
      </c>
      <c r="J114" s="160" t="s">
        <v>290</v>
      </c>
    </row>
    <row r="115" spans="1:10" s="16" customFormat="1" ht="15" customHeight="1">
      <c r="A115" s="8" t="s">
        <v>165</v>
      </c>
      <c r="B115" s="13">
        <v>3299</v>
      </c>
      <c r="C115" s="9" t="s">
        <v>268</v>
      </c>
      <c r="D115" s="128">
        <f>E115/1.25</f>
        <v>55642.4</v>
      </c>
      <c r="E115" s="129">
        <v>69553</v>
      </c>
      <c r="F115" s="90">
        <f t="shared" si="13"/>
        <v>93.08297269707992</v>
      </c>
      <c r="G115" s="99">
        <f>H115/1.25</f>
        <v>51793.6</v>
      </c>
      <c r="H115" s="100">
        <v>64742</v>
      </c>
      <c r="I115" s="30" t="s">
        <v>285</v>
      </c>
      <c r="J115" s="160" t="s">
        <v>269</v>
      </c>
    </row>
    <row r="116" spans="1:10" s="16" customFormat="1" ht="15" customHeight="1">
      <c r="A116" s="21" t="s">
        <v>166</v>
      </c>
      <c r="B116" s="22">
        <v>34</v>
      </c>
      <c r="C116" s="57" t="s">
        <v>208</v>
      </c>
      <c r="D116" s="137">
        <f>SUM(D117)</f>
        <v>68455</v>
      </c>
      <c r="E116" s="138">
        <f>SUM(E117)</f>
        <v>71055</v>
      </c>
      <c r="F116" s="91">
        <f t="shared" si="13"/>
        <v>90.15973541622687</v>
      </c>
      <c r="G116" s="110">
        <f>SUM(G117)</f>
        <v>59762.2</v>
      </c>
      <c r="H116" s="111">
        <f>SUM(H117)</f>
        <v>64063</v>
      </c>
      <c r="I116" s="28"/>
      <c r="J116" s="162"/>
    </row>
    <row r="117" spans="1:10" s="16" customFormat="1" ht="15" customHeight="1">
      <c r="A117" s="37" t="s">
        <v>167</v>
      </c>
      <c r="B117" s="38">
        <v>343</v>
      </c>
      <c r="C117" s="39" t="s">
        <v>218</v>
      </c>
      <c r="D117" s="139">
        <f>D118+D119</f>
        <v>68455</v>
      </c>
      <c r="E117" s="130">
        <f>E118+E119</f>
        <v>71055</v>
      </c>
      <c r="F117" s="69">
        <f t="shared" si="13"/>
        <v>90.15973541622687</v>
      </c>
      <c r="G117" s="112">
        <f>G118+G119</f>
        <v>59762.2</v>
      </c>
      <c r="H117" s="103">
        <f>H118+H119</f>
        <v>64063</v>
      </c>
      <c r="I117" s="40"/>
      <c r="J117" s="159"/>
    </row>
    <row r="118" spans="1:10" s="16" customFormat="1" ht="15" customHeight="1">
      <c r="A118" s="8" t="s">
        <v>168</v>
      </c>
      <c r="B118" s="13">
        <v>3431</v>
      </c>
      <c r="C118" s="9" t="s">
        <v>102</v>
      </c>
      <c r="D118" s="128">
        <f>E118</f>
        <v>2055</v>
      </c>
      <c r="E118" s="129">
        <v>2055</v>
      </c>
      <c r="F118" s="70">
        <f t="shared" si="13"/>
        <v>100</v>
      </c>
      <c r="G118" s="99">
        <f>H118</f>
        <v>2055</v>
      </c>
      <c r="H118" s="100">
        <v>2055</v>
      </c>
      <c r="I118" s="30" t="s">
        <v>280</v>
      </c>
      <c r="J118" s="160" t="s">
        <v>291</v>
      </c>
    </row>
    <row r="119" spans="1:10" s="16" customFormat="1" ht="15" customHeight="1">
      <c r="A119" s="8" t="s">
        <v>169</v>
      </c>
      <c r="B119" s="13">
        <v>3434</v>
      </c>
      <c r="C119" s="9" t="s">
        <v>104</v>
      </c>
      <c r="D119" s="131">
        <f>SUM(D120:D121)</f>
        <v>66400</v>
      </c>
      <c r="E119" s="129">
        <v>69000</v>
      </c>
      <c r="F119" s="70">
        <f t="shared" si="13"/>
        <v>89.86666666666666</v>
      </c>
      <c r="G119" s="104">
        <f>SUM(G120:G121)</f>
        <v>57707.2</v>
      </c>
      <c r="H119" s="100">
        <f>SUM(H120:H121)</f>
        <v>62008</v>
      </c>
      <c r="I119" s="30"/>
      <c r="J119" s="160"/>
    </row>
    <row r="120" spans="1:10" ht="15" customHeight="1">
      <c r="A120" s="2" t="s">
        <v>170</v>
      </c>
      <c r="B120" s="10"/>
      <c r="C120" s="4" t="s">
        <v>103</v>
      </c>
      <c r="D120" s="132">
        <f>E120/1.25</f>
        <v>10400</v>
      </c>
      <c r="E120" s="133">
        <v>13000</v>
      </c>
      <c r="F120" s="72">
        <f t="shared" si="13"/>
        <v>165.4153846153846</v>
      </c>
      <c r="G120" s="105">
        <f>H120/1.25</f>
        <v>17203.2</v>
      </c>
      <c r="H120" s="106">
        <v>21504</v>
      </c>
      <c r="I120" s="29" t="s">
        <v>280</v>
      </c>
      <c r="J120" s="157" t="s">
        <v>290</v>
      </c>
    </row>
    <row r="121" spans="1:10" ht="15" customHeight="1">
      <c r="A121" s="64" t="s">
        <v>171</v>
      </c>
      <c r="B121" s="10"/>
      <c r="C121" s="61" t="s">
        <v>267</v>
      </c>
      <c r="D121" s="101">
        <f>E121</f>
        <v>56000</v>
      </c>
      <c r="E121" s="102">
        <v>56000</v>
      </c>
      <c r="F121" s="76">
        <f t="shared" si="13"/>
        <v>72.32857142857144</v>
      </c>
      <c r="G121" s="101">
        <f>H121</f>
        <v>40504</v>
      </c>
      <c r="H121" s="102">
        <v>40504</v>
      </c>
      <c r="I121" s="63" t="s">
        <v>286</v>
      </c>
      <c r="J121" s="158" t="s">
        <v>282</v>
      </c>
    </row>
    <row r="122" spans="1:10" s="16" customFormat="1" ht="15" customHeight="1">
      <c r="A122" s="21" t="s">
        <v>172</v>
      </c>
      <c r="B122" s="22">
        <v>36</v>
      </c>
      <c r="C122" s="5" t="s">
        <v>209</v>
      </c>
      <c r="D122" s="137">
        <f>SUM(D123)</f>
        <v>0</v>
      </c>
      <c r="E122" s="140">
        <f>SUM(E123)</f>
        <v>0</v>
      </c>
      <c r="F122" s="77" t="e">
        <f t="shared" si="13"/>
        <v>#DIV/0!</v>
      </c>
      <c r="G122" s="113">
        <f>SUM(G123)</f>
        <v>0</v>
      </c>
      <c r="H122" s="111">
        <f>SUM(H123)</f>
        <v>0</v>
      </c>
      <c r="I122" s="28"/>
      <c r="J122" s="162"/>
    </row>
    <row r="123" spans="1:10" s="16" customFormat="1" ht="15" customHeight="1">
      <c r="A123" s="37" t="s">
        <v>173</v>
      </c>
      <c r="B123" s="38">
        <v>363</v>
      </c>
      <c r="C123" s="39" t="s">
        <v>219</v>
      </c>
      <c r="D123" s="139">
        <f>D124</f>
        <v>0</v>
      </c>
      <c r="E123" s="130">
        <f>E124</f>
        <v>0</v>
      </c>
      <c r="F123" s="69" t="e">
        <f t="shared" si="13"/>
        <v>#DIV/0!</v>
      </c>
      <c r="G123" s="112">
        <f>G124</f>
        <v>0</v>
      </c>
      <c r="H123" s="103">
        <f>H124</f>
        <v>0</v>
      </c>
      <c r="I123" s="40"/>
      <c r="J123" s="159"/>
    </row>
    <row r="124" spans="1:10" ht="15" customHeight="1">
      <c r="A124" s="64" t="s">
        <v>174</v>
      </c>
      <c r="B124" s="10">
        <v>3631</v>
      </c>
      <c r="C124" s="62" t="s">
        <v>191</v>
      </c>
      <c r="D124" s="132">
        <f>E124</f>
        <v>0</v>
      </c>
      <c r="E124" s="133">
        <v>0</v>
      </c>
      <c r="F124" s="76" t="e">
        <f t="shared" si="13"/>
        <v>#DIV/0!</v>
      </c>
      <c r="G124" s="105">
        <f>H124</f>
        <v>0</v>
      </c>
      <c r="H124" s="106">
        <v>0</v>
      </c>
      <c r="I124" s="63" t="s">
        <v>227</v>
      </c>
      <c r="J124" s="158" t="s">
        <v>282</v>
      </c>
    </row>
    <row r="125" spans="1:10" s="16" customFormat="1" ht="15" customHeight="1">
      <c r="A125" s="21" t="s">
        <v>175</v>
      </c>
      <c r="B125" s="22">
        <v>37</v>
      </c>
      <c r="C125" s="57" t="s">
        <v>192</v>
      </c>
      <c r="D125" s="137">
        <f>SUM(D126)</f>
        <v>136000</v>
      </c>
      <c r="E125" s="140">
        <f>SUM(E126)</f>
        <v>136000</v>
      </c>
      <c r="F125" s="77">
        <f t="shared" si="13"/>
        <v>52.04926470588235</v>
      </c>
      <c r="G125" s="113">
        <f>SUM(G126)</f>
        <v>70787</v>
      </c>
      <c r="H125" s="111">
        <f>SUM(H126)</f>
        <v>70787</v>
      </c>
      <c r="I125" s="28"/>
      <c r="J125" s="162"/>
    </row>
    <row r="126" spans="1:10" s="16" customFormat="1" ht="15" customHeight="1">
      <c r="A126" s="37" t="s">
        <v>205</v>
      </c>
      <c r="B126" s="38">
        <v>372</v>
      </c>
      <c r="C126" s="39" t="s">
        <v>210</v>
      </c>
      <c r="D126" s="139">
        <f>D127+D128</f>
        <v>136000</v>
      </c>
      <c r="E126" s="130">
        <f>E127+E128</f>
        <v>136000</v>
      </c>
      <c r="F126" s="69">
        <f t="shared" si="13"/>
        <v>52.04926470588235</v>
      </c>
      <c r="G126" s="112">
        <f>G127+G128</f>
        <v>70787</v>
      </c>
      <c r="H126" s="103">
        <f>H127+H128</f>
        <v>70787</v>
      </c>
      <c r="I126" s="40"/>
      <c r="J126" s="159"/>
    </row>
    <row r="127" spans="1:10" s="16" customFormat="1" ht="15" customHeight="1">
      <c r="A127" s="65" t="s">
        <v>211</v>
      </c>
      <c r="B127" s="13">
        <v>3721</v>
      </c>
      <c r="C127" s="62" t="s">
        <v>193</v>
      </c>
      <c r="D127" s="114">
        <f>E127</f>
        <v>0</v>
      </c>
      <c r="E127" s="115">
        <v>0</v>
      </c>
      <c r="F127" s="71" t="e">
        <f t="shared" si="13"/>
        <v>#DIV/0!</v>
      </c>
      <c r="G127" s="114">
        <f>H127</f>
        <v>0</v>
      </c>
      <c r="H127" s="115">
        <v>0</v>
      </c>
      <c r="I127" s="63" t="s">
        <v>227</v>
      </c>
      <c r="J127" s="158" t="s">
        <v>282</v>
      </c>
    </row>
    <row r="128" spans="1:10" s="16" customFormat="1" ht="15" customHeight="1">
      <c r="A128" s="8" t="s">
        <v>212</v>
      </c>
      <c r="B128" s="13">
        <v>3722</v>
      </c>
      <c r="C128" s="9" t="s">
        <v>105</v>
      </c>
      <c r="D128" s="131">
        <f>SUM(D129:D129)</f>
        <v>136000</v>
      </c>
      <c r="E128" s="129">
        <f>SUM(E129:E129)</f>
        <v>136000</v>
      </c>
      <c r="F128" s="70">
        <f t="shared" si="13"/>
        <v>52.04926470588235</v>
      </c>
      <c r="G128" s="104">
        <f>SUM(G129:G129)</f>
        <v>70787</v>
      </c>
      <c r="H128" s="100">
        <f>SUM(H129:H129)</f>
        <v>70787</v>
      </c>
      <c r="I128" s="30"/>
      <c r="J128" s="160"/>
    </row>
    <row r="129" spans="1:10" s="15" customFormat="1" ht="15" customHeight="1">
      <c r="A129" s="2" t="s">
        <v>213</v>
      </c>
      <c r="B129" s="10"/>
      <c r="C129" s="4" t="s">
        <v>254</v>
      </c>
      <c r="D129" s="132">
        <f>E129</f>
        <v>136000</v>
      </c>
      <c r="E129" s="133">
        <v>136000</v>
      </c>
      <c r="F129" s="72">
        <f t="shared" si="13"/>
        <v>52.04926470588235</v>
      </c>
      <c r="G129" s="105">
        <f>H129</f>
        <v>70787</v>
      </c>
      <c r="H129" s="106">
        <v>70787</v>
      </c>
      <c r="I129" s="29" t="s">
        <v>253</v>
      </c>
      <c r="J129" s="157" t="s">
        <v>283</v>
      </c>
    </row>
    <row r="130" spans="1:10" ht="15" customHeight="1">
      <c r="A130" s="54" t="s">
        <v>214</v>
      </c>
      <c r="B130" s="55">
        <v>42</v>
      </c>
      <c r="C130" s="56" t="s">
        <v>196</v>
      </c>
      <c r="D130" s="124">
        <f>SUM(D133+D135+D137+D131)</f>
        <v>38715.70909090909</v>
      </c>
      <c r="E130" s="125">
        <f>SUM(E133+E135+E137+E131)</f>
        <v>47031</v>
      </c>
      <c r="F130" s="68">
        <f t="shared" si="13"/>
        <v>834.4900172226829</v>
      </c>
      <c r="G130" s="95">
        <f>SUM(G133+G135+G137+G131)</f>
        <v>315066.1090909091</v>
      </c>
      <c r="H130" s="96">
        <f>SUM(H133+H135+H137+H131)</f>
        <v>392469</v>
      </c>
      <c r="I130" s="53"/>
      <c r="J130" s="155"/>
    </row>
    <row r="131" spans="1:10" ht="15" customHeight="1">
      <c r="A131" s="34">
        <v>118</v>
      </c>
      <c r="B131" s="35">
        <v>421</v>
      </c>
      <c r="C131" s="36" t="s">
        <v>259</v>
      </c>
      <c r="D131" s="141">
        <f>D132</f>
        <v>0</v>
      </c>
      <c r="E131" s="142">
        <f>E132</f>
        <v>0</v>
      </c>
      <c r="F131" s="85" t="e">
        <f>(H131/E131)*100</f>
        <v>#DIV/0!</v>
      </c>
      <c r="G131" s="116">
        <f>G132</f>
        <v>0</v>
      </c>
      <c r="H131" s="116">
        <f>H132</f>
        <v>0</v>
      </c>
      <c r="I131" s="86"/>
      <c r="J131" s="163"/>
    </row>
    <row r="132" spans="1:10" ht="15" customHeight="1">
      <c r="A132" s="87">
        <v>119</v>
      </c>
      <c r="B132" s="150">
        <v>4212</v>
      </c>
      <c r="C132" s="9" t="s">
        <v>258</v>
      </c>
      <c r="D132" s="132">
        <v>0</v>
      </c>
      <c r="E132" s="143">
        <v>0</v>
      </c>
      <c r="F132" s="70" t="e">
        <f>(H132/E132)*100</f>
        <v>#DIV/0!</v>
      </c>
      <c r="G132" s="104">
        <f>H132/1.25</f>
        <v>0</v>
      </c>
      <c r="H132" s="117">
        <v>0</v>
      </c>
      <c r="I132" s="31" t="s">
        <v>284</v>
      </c>
      <c r="J132" s="164" t="s">
        <v>291</v>
      </c>
    </row>
    <row r="133" spans="1:10" ht="15" customHeight="1">
      <c r="A133" s="34">
        <v>120</v>
      </c>
      <c r="B133" s="35">
        <v>422</v>
      </c>
      <c r="C133" s="36" t="s">
        <v>220</v>
      </c>
      <c r="D133" s="141">
        <f>D134</f>
        <v>29624.8</v>
      </c>
      <c r="E133" s="142">
        <f>E134</f>
        <v>37031</v>
      </c>
      <c r="F133" s="85">
        <f t="shared" si="13"/>
        <v>357.72460911128513</v>
      </c>
      <c r="G133" s="116">
        <f>G134</f>
        <v>105975.2</v>
      </c>
      <c r="H133" s="116">
        <f>H134</f>
        <v>132469</v>
      </c>
      <c r="I133" s="86"/>
      <c r="J133" s="163"/>
    </row>
    <row r="134" spans="1:10" s="16" customFormat="1" ht="15" customHeight="1">
      <c r="A134" s="87">
        <v>121</v>
      </c>
      <c r="B134" s="150">
        <v>4221.7</v>
      </c>
      <c r="C134" s="9" t="s">
        <v>194</v>
      </c>
      <c r="D134" s="132">
        <f>E134/1.25</f>
        <v>29624.8</v>
      </c>
      <c r="E134" s="143">
        <v>37031</v>
      </c>
      <c r="F134" s="70">
        <f t="shared" si="13"/>
        <v>357.72460911128513</v>
      </c>
      <c r="G134" s="104">
        <f>H134/1.25</f>
        <v>105975.2</v>
      </c>
      <c r="H134" s="117">
        <v>132469</v>
      </c>
      <c r="I134" s="31" t="s">
        <v>323</v>
      </c>
      <c r="J134" s="164" t="s">
        <v>307</v>
      </c>
    </row>
    <row r="135" spans="1:10" ht="15" customHeight="1">
      <c r="A135" s="88">
        <v>122</v>
      </c>
      <c r="B135" s="38">
        <v>423</v>
      </c>
      <c r="C135" s="41" t="s">
        <v>221</v>
      </c>
      <c r="D135" s="144">
        <f>D136</f>
        <v>0</v>
      </c>
      <c r="E135" s="145">
        <f>E136</f>
        <v>0</v>
      </c>
      <c r="F135" s="69" t="e">
        <f>(H135/E135)*100</f>
        <v>#DIV/0!</v>
      </c>
      <c r="G135" s="118">
        <f>G136</f>
        <v>200000</v>
      </c>
      <c r="H135" s="119">
        <f>H136</f>
        <v>250000</v>
      </c>
      <c r="I135" s="42"/>
      <c r="J135" s="42"/>
    </row>
    <row r="136" spans="1:10" ht="45" customHeight="1">
      <c r="A136" s="84">
        <v>123</v>
      </c>
      <c r="B136" s="10">
        <v>4231</v>
      </c>
      <c r="C136" s="4" t="s">
        <v>306</v>
      </c>
      <c r="D136" s="132">
        <f>E136/1.23</f>
        <v>0</v>
      </c>
      <c r="E136" s="133">
        <v>0</v>
      </c>
      <c r="F136" s="72" t="e">
        <f>(H136/E136)*100</f>
        <v>#DIV/0!</v>
      </c>
      <c r="G136" s="105">
        <f>H136/1.25</f>
        <v>200000</v>
      </c>
      <c r="H136" s="106">
        <v>250000</v>
      </c>
      <c r="I136" s="152" t="s">
        <v>328</v>
      </c>
      <c r="J136" s="161" t="s">
        <v>297</v>
      </c>
    </row>
    <row r="137" spans="1:10" s="16" customFormat="1" ht="15" customHeight="1">
      <c r="A137" s="88">
        <v>124</v>
      </c>
      <c r="B137" s="38">
        <v>424</v>
      </c>
      <c r="C137" s="41" t="s">
        <v>252</v>
      </c>
      <c r="D137" s="144">
        <f>D138</f>
        <v>9090.90909090909</v>
      </c>
      <c r="E137" s="146">
        <f>E138</f>
        <v>10000</v>
      </c>
      <c r="F137" s="69">
        <f>(H137/E137)*100</f>
        <v>100</v>
      </c>
      <c r="G137" s="118">
        <f>G138</f>
        <v>9090.90909090909</v>
      </c>
      <c r="H137" s="120">
        <f>H138</f>
        <v>10000</v>
      </c>
      <c r="I137" s="42"/>
      <c r="J137" s="42"/>
    </row>
    <row r="138" spans="1:10" s="16" customFormat="1" ht="15" customHeight="1" thickBot="1">
      <c r="A138" s="89">
        <v>125</v>
      </c>
      <c r="B138" s="44">
        <v>4241</v>
      </c>
      <c r="C138" s="45" t="s">
        <v>252</v>
      </c>
      <c r="D138" s="147">
        <f>E138/1.1</f>
        <v>9090.90909090909</v>
      </c>
      <c r="E138" s="148">
        <v>10000</v>
      </c>
      <c r="F138" s="70">
        <f>(H138/E138)*100</f>
        <v>100</v>
      </c>
      <c r="G138" s="121">
        <f>H138/1.1</f>
        <v>9090.90909090909</v>
      </c>
      <c r="H138" s="122">
        <v>10000</v>
      </c>
      <c r="I138" s="46" t="s">
        <v>281</v>
      </c>
      <c r="J138" s="160" t="s">
        <v>289</v>
      </c>
    </row>
    <row r="139" spans="1:10" ht="15" customHeight="1" thickBot="1">
      <c r="A139" s="209" t="s">
        <v>223</v>
      </c>
      <c r="B139" s="210"/>
      <c r="C139" s="210"/>
      <c r="D139" s="149">
        <f>D16+D25+D70+D104+D117+D123+D126+D133+D135+D137+D131</f>
        <v>2177299.6545454543</v>
      </c>
      <c r="E139" s="149">
        <f>E16+E25+E70+E104+E117+E123+E126+E133+E135+E137+E131</f>
        <v>2535322</v>
      </c>
      <c r="F139" s="75">
        <f>(H139/E139)*100</f>
        <v>111.6069280351766</v>
      </c>
      <c r="G139" s="123">
        <f>G16+G25+G70+G104+G117+G123+G126+G133+G135+G137+G131</f>
        <v>2403876.3054545457</v>
      </c>
      <c r="H139" s="123">
        <f>H16+H25+H70+H104+H117+H123+H126+H133+H135+H137+H131</f>
        <v>2829595</v>
      </c>
      <c r="I139" s="52"/>
      <c r="J139" s="52"/>
    </row>
    <row r="140" spans="7:9" ht="15" customHeight="1">
      <c r="G140"/>
      <c r="I140" s="151"/>
    </row>
    <row r="141" spans="3:8" ht="15" customHeight="1">
      <c r="C141" s="43" t="s">
        <v>225</v>
      </c>
      <c r="D141" s="82">
        <v>4</v>
      </c>
      <c r="E141" s="47">
        <v>5</v>
      </c>
      <c r="F141" s="66"/>
      <c r="G141" s="82">
        <v>7</v>
      </c>
      <c r="H141" s="80">
        <v>8</v>
      </c>
    </row>
    <row r="142" spans="3:8" ht="15" customHeight="1">
      <c r="C142" s="43" t="s">
        <v>224</v>
      </c>
      <c r="D142" s="73">
        <f>D15+D116+D122+D125+D130</f>
        <v>2177299.6545454543</v>
      </c>
      <c r="E142" s="73">
        <f>E15+E116+E122+E125+E130</f>
        <v>2535322</v>
      </c>
      <c r="F142" s="74"/>
      <c r="G142" s="81">
        <f>G15+G116+G122+G125+G130</f>
        <v>2403876.3054545457</v>
      </c>
      <c r="H142" s="81">
        <f>H15+H116+H122+H125+H130</f>
        <v>2829595</v>
      </c>
    </row>
    <row r="143" spans="3:8" ht="15" customHeight="1">
      <c r="C143" s="43"/>
      <c r="D143" s="60"/>
      <c r="E143" s="60"/>
      <c r="F143" s="60"/>
      <c r="G143" s="60"/>
      <c r="H143" s="60"/>
    </row>
    <row r="144" spans="1:10" ht="15" customHeight="1">
      <c r="A144" s="193" t="s">
        <v>200</v>
      </c>
      <c r="B144" s="194"/>
      <c r="C144" s="216" t="s">
        <v>201</v>
      </c>
      <c r="D144" s="217"/>
      <c r="E144" s="217"/>
      <c r="F144" s="217"/>
      <c r="G144" s="217"/>
      <c r="H144" s="217"/>
      <c r="I144" s="217"/>
      <c r="J144" s="180"/>
    </row>
    <row r="145" spans="1:10" ht="15" customHeight="1">
      <c r="A145" s="23"/>
      <c r="B145" s="23"/>
      <c r="C145" s="165" t="s">
        <v>288</v>
      </c>
      <c r="D145" s="218"/>
      <c r="E145" s="218"/>
      <c r="F145" s="218"/>
      <c r="G145" s="218"/>
      <c r="H145" s="218"/>
      <c r="I145" s="205"/>
      <c r="J145" s="167"/>
    </row>
    <row r="146" spans="1:10" ht="15" customHeight="1">
      <c r="A146" s="23"/>
      <c r="B146" s="23"/>
      <c r="C146" s="188" t="s">
        <v>299</v>
      </c>
      <c r="D146" s="189"/>
      <c r="E146" s="189"/>
      <c r="F146" s="189"/>
      <c r="G146" s="189"/>
      <c r="H146" s="189"/>
      <c r="I146" s="190"/>
      <c r="J146" s="167"/>
    </row>
    <row r="147" spans="1:10" ht="15" customHeight="1">
      <c r="A147" s="23"/>
      <c r="B147" s="23"/>
      <c r="C147" s="188" t="s">
        <v>300</v>
      </c>
      <c r="D147" s="189"/>
      <c r="E147" s="189"/>
      <c r="F147" s="189"/>
      <c r="G147" s="189"/>
      <c r="H147" s="189"/>
      <c r="I147" s="190"/>
      <c r="J147" s="167"/>
    </row>
    <row r="148" spans="1:10" ht="15" customHeight="1">
      <c r="A148" s="23"/>
      <c r="B148" s="23"/>
      <c r="C148" s="188" t="s">
        <v>266</v>
      </c>
      <c r="D148" s="189"/>
      <c r="E148" s="189"/>
      <c r="F148" s="189"/>
      <c r="G148" s="189"/>
      <c r="H148" s="189"/>
      <c r="I148" s="190"/>
      <c r="J148" s="167"/>
    </row>
    <row r="149" spans="1:10" ht="15" customHeight="1">
      <c r="A149" s="23"/>
      <c r="B149" s="23"/>
      <c r="C149" s="188" t="s">
        <v>301</v>
      </c>
      <c r="D149" s="189"/>
      <c r="E149" s="189"/>
      <c r="F149" s="189"/>
      <c r="G149" s="189"/>
      <c r="H149" s="189"/>
      <c r="I149" s="190"/>
      <c r="J149" s="167"/>
    </row>
    <row r="150" spans="1:10" ht="15" customHeight="1">
      <c r="A150" s="23"/>
      <c r="B150" s="23"/>
      <c r="C150" s="188" t="s">
        <v>304</v>
      </c>
      <c r="D150" s="189"/>
      <c r="E150" s="189"/>
      <c r="F150" s="189"/>
      <c r="G150" s="189"/>
      <c r="H150" s="189"/>
      <c r="I150" s="190"/>
      <c r="J150" s="167"/>
    </row>
    <row r="151" spans="1:10" ht="15" customHeight="1">
      <c r="A151" s="23"/>
      <c r="B151" s="23"/>
      <c r="C151" s="195" t="s">
        <v>228</v>
      </c>
      <c r="D151" s="196"/>
      <c r="E151" s="196"/>
      <c r="F151" s="196"/>
      <c r="G151" s="196"/>
      <c r="H151" s="196"/>
      <c r="I151" s="196"/>
      <c r="J151" s="167"/>
    </row>
    <row r="152" spans="1:10" ht="15" customHeight="1">
      <c r="A152" s="23"/>
      <c r="B152" s="23"/>
      <c r="C152" s="197" t="s">
        <v>229</v>
      </c>
      <c r="D152" s="198"/>
      <c r="E152" s="198"/>
      <c r="F152" s="198"/>
      <c r="G152" s="198"/>
      <c r="H152" s="198"/>
      <c r="I152" s="198"/>
      <c r="J152" s="178"/>
    </row>
    <row r="153" spans="1:10" ht="15" customHeight="1">
      <c r="A153" s="193" t="s">
        <v>202</v>
      </c>
      <c r="B153" s="194"/>
      <c r="C153" s="199" t="s">
        <v>303</v>
      </c>
      <c r="D153" s="200"/>
      <c r="E153" s="200"/>
      <c r="F153" s="200"/>
      <c r="G153" s="200"/>
      <c r="H153" s="200"/>
      <c r="I153" s="201"/>
      <c r="J153" s="180"/>
    </row>
    <row r="154" spans="1:10" ht="15" customHeight="1">
      <c r="A154" s="93"/>
      <c r="B154" s="94"/>
      <c r="C154" s="175" t="s">
        <v>264</v>
      </c>
      <c r="D154" s="184"/>
      <c r="E154" s="184"/>
      <c r="F154" s="184"/>
      <c r="G154" s="184"/>
      <c r="H154" s="184"/>
      <c r="I154" s="185"/>
      <c r="J154" s="167"/>
    </row>
    <row r="155" spans="1:10" ht="15" customHeight="1">
      <c r="A155" s="202" t="s">
        <v>18</v>
      </c>
      <c r="B155" s="203"/>
      <c r="C155" s="175" t="s">
        <v>263</v>
      </c>
      <c r="D155" s="184"/>
      <c r="E155" s="184"/>
      <c r="F155" s="184"/>
      <c r="G155" s="184"/>
      <c r="H155" s="184"/>
      <c r="I155" s="185"/>
      <c r="J155" s="167"/>
    </row>
    <row r="156" spans="1:10" ht="15" customHeight="1">
      <c r="A156" t="s">
        <v>18</v>
      </c>
      <c r="B156" t="s">
        <v>18</v>
      </c>
      <c r="C156" s="175" t="s">
        <v>255</v>
      </c>
      <c r="D156" s="184"/>
      <c r="E156" s="184"/>
      <c r="F156" s="184"/>
      <c r="G156" s="184"/>
      <c r="H156" s="184"/>
      <c r="I156" s="185"/>
      <c r="J156" s="167"/>
    </row>
    <row r="157" spans="1:10" ht="15" customHeight="1">
      <c r="A157" t="s">
        <v>18</v>
      </c>
      <c r="C157" s="176" t="s">
        <v>203</v>
      </c>
      <c r="D157" s="191"/>
      <c r="E157" s="191"/>
      <c r="F157" s="191"/>
      <c r="G157" s="191"/>
      <c r="H157" s="191"/>
      <c r="I157" s="192"/>
      <c r="J157" s="178"/>
    </row>
    <row r="158" spans="3:10" ht="15" customHeight="1">
      <c r="C158" s="186" t="s">
        <v>312</v>
      </c>
      <c r="D158" s="187"/>
      <c r="E158" s="187"/>
      <c r="F158" s="187"/>
      <c r="G158" s="187"/>
      <c r="H158" s="187"/>
      <c r="I158" s="187"/>
      <c r="J158" s="187"/>
    </row>
    <row r="159" spans="3:10" ht="15" customHeight="1">
      <c r="C159" s="170" t="s">
        <v>308</v>
      </c>
      <c r="D159" s="171"/>
      <c r="E159" s="171"/>
      <c r="F159" s="171"/>
      <c r="G159" s="171"/>
      <c r="H159" s="171"/>
      <c r="I159" s="171"/>
      <c r="J159" s="171"/>
    </row>
    <row r="160" spans="3:10" ht="15" customHeight="1">
      <c r="C160" s="170" t="s">
        <v>309</v>
      </c>
      <c r="D160" s="171"/>
      <c r="E160" s="171"/>
      <c r="F160" s="171"/>
      <c r="G160" s="171"/>
      <c r="H160" s="171"/>
      <c r="I160" s="171"/>
      <c r="J160" s="171"/>
    </row>
    <row r="161" spans="3:10" ht="15" customHeight="1">
      <c r="C161" s="170" t="s">
        <v>327</v>
      </c>
      <c r="D161" s="171"/>
      <c r="E161" s="171"/>
      <c r="F161" s="171"/>
      <c r="G161" s="171"/>
      <c r="H161" s="171"/>
      <c r="I161" s="171"/>
      <c r="J161" s="171"/>
    </row>
    <row r="162" spans="3:10" ht="15" customHeight="1">
      <c r="C162" s="170" t="s">
        <v>310</v>
      </c>
      <c r="D162" s="171"/>
      <c r="E162" s="171"/>
      <c r="F162" s="171"/>
      <c r="G162" s="171"/>
      <c r="H162" s="171"/>
      <c r="I162" s="171"/>
      <c r="J162" s="171"/>
    </row>
    <row r="163" spans="3:10" ht="15" customHeight="1">
      <c r="C163" s="170" t="s">
        <v>313</v>
      </c>
      <c r="D163" s="171"/>
      <c r="E163" s="171"/>
      <c r="F163" s="171"/>
      <c r="G163" s="171"/>
      <c r="H163" s="171"/>
      <c r="I163" s="171"/>
      <c r="J163" s="171"/>
    </row>
    <row r="164" spans="3:10" ht="15" customHeight="1">
      <c r="C164" s="170" t="s">
        <v>318</v>
      </c>
      <c r="D164" s="171"/>
      <c r="E164" s="171"/>
      <c r="F164" s="171"/>
      <c r="G164" s="171"/>
      <c r="H164" s="171"/>
      <c r="I164" s="171"/>
      <c r="J164" s="171"/>
    </row>
    <row r="165" spans="3:10" ht="15" customHeight="1">
      <c r="C165" s="170" t="s">
        <v>319</v>
      </c>
      <c r="D165" s="171"/>
      <c r="E165" s="171"/>
      <c r="F165" s="171"/>
      <c r="G165" s="171"/>
      <c r="H165" s="171"/>
      <c r="I165" s="171"/>
      <c r="J165" s="171"/>
    </row>
    <row r="166" spans="3:10" ht="15" customHeight="1">
      <c r="C166" s="181" t="s">
        <v>311</v>
      </c>
      <c r="D166" s="182"/>
      <c r="E166" s="182"/>
      <c r="F166" s="182"/>
      <c r="G166" s="182"/>
      <c r="H166" s="182"/>
      <c r="I166" s="182"/>
      <c r="J166" s="183"/>
    </row>
    <row r="167" spans="3:10" ht="15" customHeight="1">
      <c r="C167" s="172" t="s">
        <v>326</v>
      </c>
      <c r="D167" s="173"/>
      <c r="E167" s="173"/>
      <c r="F167" s="173"/>
      <c r="G167" s="173"/>
      <c r="H167" s="173"/>
      <c r="I167" s="173"/>
      <c r="J167" s="174"/>
    </row>
    <row r="168" spans="3:10" ht="15" customHeight="1">
      <c r="C168" s="168" t="s">
        <v>320</v>
      </c>
      <c r="D168" s="169"/>
      <c r="E168" s="169"/>
      <c r="F168" s="169"/>
      <c r="G168" s="169"/>
      <c r="H168" s="169"/>
      <c r="I168" s="169"/>
      <c r="J168" s="169"/>
    </row>
    <row r="169" spans="3:10" ht="15" customHeight="1">
      <c r="C169" s="165" t="s">
        <v>321</v>
      </c>
      <c r="D169" s="179"/>
      <c r="E169" s="179"/>
      <c r="F169" s="179"/>
      <c r="G169" s="179"/>
      <c r="H169" s="179"/>
      <c r="I169" s="179"/>
      <c r="J169" s="179"/>
    </row>
    <row r="170" spans="3:10" ht="15" customHeight="1">
      <c r="C170" s="165" t="s">
        <v>315</v>
      </c>
      <c r="D170" s="179"/>
      <c r="E170" s="179"/>
      <c r="F170" s="179"/>
      <c r="G170" s="179"/>
      <c r="H170" s="179"/>
      <c r="I170" s="179"/>
      <c r="J170" s="179"/>
    </row>
    <row r="171" spans="3:10" ht="15" customHeight="1">
      <c r="C171" s="165" t="s">
        <v>317</v>
      </c>
      <c r="D171" s="179"/>
      <c r="E171" s="179"/>
      <c r="F171" s="179"/>
      <c r="G171" s="179"/>
      <c r="H171" s="179"/>
      <c r="I171" s="179"/>
      <c r="J171" s="179"/>
    </row>
    <row r="172" spans="3:10" ht="15" customHeight="1">
      <c r="C172" s="165" t="s">
        <v>316</v>
      </c>
      <c r="D172" s="179"/>
      <c r="E172" s="179"/>
      <c r="F172" s="179"/>
      <c r="G172" s="179"/>
      <c r="H172" s="179"/>
      <c r="I172" s="179"/>
      <c r="J172" s="179"/>
    </row>
    <row r="173" spans="3:10" ht="15" customHeight="1">
      <c r="C173" s="168" t="s">
        <v>260</v>
      </c>
      <c r="D173" s="169"/>
      <c r="E173" s="169"/>
      <c r="F173" s="169"/>
      <c r="G173" s="169"/>
      <c r="H173" s="169"/>
      <c r="I173" s="169"/>
      <c r="J173" s="180"/>
    </row>
    <row r="174" spans="3:10" ht="15" customHeight="1">
      <c r="C174" s="165" t="s">
        <v>314</v>
      </c>
      <c r="D174" s="166"/>
      <c r="E174" s="166"/>
      <c r="F174" s="166"/>
      <c r="G174" s="166"/>
      <c r="H174" s="166"/>
      <c r="I174" s="166"/>
      <c r="J174" s="167"/>
    </row>
    <row r="175" spans="3:10" ht="15" customHeight="1">
      <c r="C175" s="175" t="s">
        <v>265</v>
      </c>
      <c r="D175" s="166"/>
      <c r="E175" s="166"/>
      <c r="F175" s="166"/>
      <c r="G175" s="166"/>
      <c r="H175" s="166"/>
      <c r="I175" s="166"/>
      <c r="J175" s="167"/>
    </row>
    <row r="176" spans="3:10" ht="12.75">
      <c r="C176" s="176" t="s">
        <v>322</v>
      </c>
      <c r="D176" s="177"/>
      <c r="E176" s="177"/>
      <c r="F176" s="177"/>
      <c r="G176" s="177"/>
      <c r="H176" s="177"/>
      <c r="I176" s="177"/>
      <c r="J176" s="178"/>
    </row>
    <row r="177" ht="12.75">
      <c r="A177" s="92" t="s">
        <v>256</v>
      </c>
    </row>
    <row r="179" spans="1:5" ht="12.75">
      <c r="A179" t="s">
        <v>204</v>
      </c>
      <c r="E179" s="23" t="s">
        <v>261</v>
      </c>
    </row>
  </sheetData>
  <sheetProtection/>
  <mergeCells count="42">
    <mergeCell ref="A155:B155"/>
    <mergeCell ref="A7:I7"/>
    <mergeCell ref="A12:C12"/>
    <mergeCell ref="A8:I8"/>
    <mergeCell ref="A139:C139"/>
    <mergeCell ref="A10:J10"/>
    <mergeCell ref="C148:J148"/>
    <mergeCell ref="D12:J12"/>
    <mergeCell ref="C144:J144"/>
    <mergeCell ref="C145:J145"/>
    <mergeCell ref="C146:J146"/>
    <mergeCell ref="C147:J147"/>
    <mergeCell ref="A144:B144"/>
    <mergeCell ref="A153:B153"/>
    <mergeCell ref="C149:J149"/>
    <mergeCell ref="C151:J151"/>
    <mergeCell ref="C152:J152"/>
    <mergeCell ref="C153:J153"/>
    <mergeCell ref="C154:J154"/>
    <mergeCell ref="C155:J155"/>
    <mergeCell ref="C150:J150"/>
    <mergeCell ref="C157:J157"/>
    <mergeCell ref="C159:J159"/>
    <mergeCell ref="C163:J163"/>
    <mergeCell ref="C173:J173"/>
    <mergeCell ref="C164:J164"/>
    <mergeCell ref="C162:J162"/>
    <mergeCell ref="C166:J166"/>
    <mergeCell ref="C156:J156"/>
    <mergeCell ref="C158:J158"/>
    <mergeCell ref="C160:J160"/>
    <mergeCell ref="C161:J161"/>
    <mergeCell ref="C174:J174"/>
    <mergeCell ref="C168:J168"/>
    <mergeCell ref="C165:J165"/>
    <mergeCell ref="C167:J167"/>
    <mergeCell ref="C175:J175"/>
    <mergeCell ref="C176:J176"/>
    <mergeCell ref="C169:J169"/>
    <mergeCell ref="C170:J170"/>
    <mergeCell ref="C171:J171"/>
    <mergeCell ref="C172:J172"/>
  </mergeCells>
  <printOptions/>
  <pageMargins left="0.75" right="0.75" top="1" bottom="1" header="0.5" footer="0.5"/>
  <pageSetup horizontalDpi="300" verticalDpi="300" orientation="portrait" paperSize="9" r:id="rId3"/>
  <headerFooter alignWithMargins="0">
    <oddFooter>&amp;CStranica &amp;P od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Miro_majstore</dc:creator>
  <cp:keywords/>
  <dc:description/>
  <cp:lastModifiedBy>Korisnik</cp:lastModifiedBy>
  <cp:lastPrinted>2017-11-20T14:28:12Z</cp:lastPrinted>
  <dcterms:created xsi:type="dcterms:W3CDTF">2007-12-06T12:03:55Z</dcterms:created>
  <dcterms:modified xsi:type="dcterms:W3CDTF">2017-11-22T10:23:49Z</dcterms:modified>
  <cp:category/>
  <cp:version/>
  <cp:contentType/>
  <cp:contentStatus/>
</cp:coreProperties>
</file>